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8_{9BAD9881-161D-4232-A777-9796A436BAC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mo" sheetId="3" r:id="rId1"/>
    <sheet name="Orcamento" sheetId="1" r:id="rId2"/>
    <sheet name="Cronograma" sheetId="4" r:id="rId3"/>
  </sheets>
  <definedNames>
    <definedName name="_xlnm._FilterDatabase" localSheetId="1" hidden="1">Orcamento!$A$11:$T$1274</definedName>
    <definedName name="_xlnm.Print_Area" localSheetId="2">Cronograma!$A$1:$AN$90</definedName>
    <definedName name="_xlnm.Print_Area" localSheetId="1">Orcamento!$A$1:$H$1270</definedName>
    <definedName name="_xlnm.Print_Area" localSheetId="0">Resumo!$A$1:$D$56</definedName>
    <definedName name="COMP_SIURB_JUL_18">#N/A</definedName>
    <definedName name="COMP_SIURB_SET_13">#N/A</definedName>
    <definedName name="CPOS">#N/A</definedName>
    <definedName name="EDIF">#N/A</definedName>
    <definedName name="JR_PAGE_ANCHOR_0_1" localSheetId="2">Cronograma!$A$10</definedName>
    <definedName name="JR_PAGE_ANCHOR_0_1">Orcamento!#REF!</definedName>
    <definedName name="MERCADO">#N/A</definedName>
    <definedName name="MERCADO1">#N/A</definedName>
    <definedName name="SINAPI">#N/A</definedName>
    <definedName name="SIURB">#N/A</definedName>
    <definedName name="_xlnm.Print_Titles" localSheetId="2">Cronograma!$A:$C</definedName>
    <definedName name="_xlnm.Print_Titles" localSheetId="1">Orcamento!$1:$11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1" i="4" l="1"/>
  <c r="X60" i="4"/>
  <c r="W61" i="4"/>
  <c r="W60" i="4"/>
  <c r="V61" i="4"/>
  <c r="V60" i="4"/>
  <c r="U61" i="4"/>
  <c r="U60" i="4"/>
  <c r="T61" i="4"/>
  <c r="T60" i="4"/>
  <c r="S61" i="4"/>
  <c r="S60" i="4"/>
  <c r="R61" i="4"/>
  <c r="R60" i="4"/>
  <c r="Q61" i="4"/>
  <c r="Q60" i="4"/>
  <c r="P61" i="4"/>
  <c r="P60" i="4"/>
  <c r="O60" i="4"/>
  <c r="O61" i="4"/>
  <c r="N61" i="4"/>
  <c r="M61" i="4"/>
  <c r="N60" i="4"/>
  <c r="M60" i="4"/>
  <c r="W1026" i="1" l="1"/>
  <c r="W1027" i="1"/>
  <c r="W1028" i="1"/>
  <c r="W1029" i="1"/>
  <c r="W1030" i="1"/>
  <c r="W1190" i="1"/>
  <c r="W1264" i="1"/>
  <c r="W1265" i="1"/>
  <c r="W1266" i="1"/>
  <c r="W1267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B87" i="4" l="1"/>
  <c r="A87" i="4"/>
  <c r="AN89" i="4"/>
  <c r="C55" i="3"/>
  <c r="B88" i="4" s="1"/>
  <c r="B55" i="3"/>
  <c r="C42" i="3"/>
  <c r="O498" i="1"/>
  <c r="O499" i="1"/>
  <c r="O500" i="1"/>
  <c r="O501" i="1"/>
  <c r="O502" i="1"/>
  <c r="O503" i="1"/>
  <c r="O504" i="1"/>
  <c r="O505" i="1"/>
  <c r="O506" i="1"/>
  <c r="A84" i="4" l="1"/>
  <c r="AN57" i="4"/>
  <c r="AN55" i="4"/>
  <c r="AN53" i="4"/>
  <c r="AN51" i="4"/>
  <c r="AN47" i="4"/>
  <c r="AN45" i="4"/>
  <c r="AN43" i="4"/>
  <c r="AN41" i="4"/>
  <c r="AN39" i="4"/>
  <c r="AN37" i="4"/>
  <c r="AN35" i="4"/>
  <c r="AN33" i="4"/>
  <c r="AN31" i="4"/>
  <c r="AN29" i="4"/>
  <c r="AN27" i="4"/>
  <c r="AN25" i="4"/>
  <c r="AN23" i="4"/>
  <c r="B82" i="4"/>
  <c r="A82" i="4"/>
  <c r="B80" i="4"/>
  <c r="A80" i="4"/>
  <c r="B78" i="4"/>
  <c r="A78" i="4"/>
  <c r="B76" i="4"/>
  <c r="A76" i="4"/>
  <c r="B74" i="4"/>
  <c r="A74" i="4"/>
  <c r="B72" i="4"/>
  <c r="A72" i="4"/>
  <c r="B70" i="4"/>
  <c r="A70" i="4"/>
  <c r="B68" i="4"/>
  <c r="A68" i="4"/>
  <c r="B66" i="4"/>
  <c r="A66" i="4"/>
  <c r="B64" i="4"/>
  <c r="A64" i="4"/>
  <c r="B63" i="4"/>
  <c r="A63" i="4"/>
  <c r="B12" i="4"/>
  <c r="A12" i="4"/>
  <c r="F883" i="1"/>
  <c r="F749" i="1"/>
  <c r="F748" i="1"/>
  <c r="F747" i="1"/>
  <c r="AN79" i="4" l="1"/>
  <c r="O979" i="1" l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19" i="1"/>
  <c r="O417" i="1"/>
  <c r="O416" i="1"/>
  <c r="O415" i="1"/>
  <c r="O414" i="1"/>
  <c r="O403" i="1"/>
  <c r="O404" i="1"/>
  <c r="O405" i="1"/>
  <c r="O406" i="1"/>
  <c r="O407" i="1"/>
  <c r="O408" i="1"/>
  <c r="O409" i="1"/>
  <c r="O410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1022" i="1"/>
  <c r="O1023" i="1"/>
  <c r="O1024" i="1"/>
  <c r="O1025" i="1"/>
  <c r="O1026" i="1"/>
  <c r="O1027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976" i="1"/>
  <c r="O977" i="1"/>
  <c r="O978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15" i="1"/>
  <c r="O916" i="1"/>
  <c r="O917" i="1"/>
  <c r="O918" i="1"/>
  <c r="O91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899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14" i="1"/>
  <c r="O602" i="1"/>
  <c r="O603" i="1"/>
  <c r="O604" i="1"/>
  <c r="O605" i="1"/>
  <c r="O606" i="1"/>
  <c r="O607" i="1"/>
  <c r="O608" i="1"/>
  <c r="O609" i="1"/>
  <c r="O591" i="1"/>
  <c r="O592" i="1"/>
  <c r="O593" i="1"/>
  <c r="O594" i="1"/>
  <c r="O595" i="1"/>
  <c r="O596" i="1"/>
  <c r="O597" i="1"/>
  <c r="O598" i="1"/>
  <c r="O599" i="1"/>
  <c r="O600" i="1"/>
  <c r="O601" i="1"/>
  <c r="O582" i="1"/>
  <c r="O583" i="1"/>
  <c r="O584" i="1"/>
  <c r="O585" i="1"/>
  <c r="O586" i="1"/>
  <c r="O587" i="1"/>
  <c r="O588" i="1"/>
  <c r="O589" i="1"/>
  <c r="O590" i="1"/>
  <c r="O579" i="1"/>
  <c r="O580" i="1"/>
  <c r="O581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490" i="1"/>
  <c r="O491" i="1"/>
  <c r="O492" i="1"/>
  <c r="O493" i="1"/>
  <c r="O494" i="1"/>
  <c r="O495" i="1"/>
  <c r="O496" i="1"/>
  <c r="O497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64" i="1"/>
  <c r="O413" i="1"/>
  <c r="O418" i="1"/>
  <c r="O420" i="1"/>
  <c r="O378" i="1" l="1"/>
  <c r="O379" i="1"/>
  <c r="O380" i="1"/>
  <c r="O381" i="1"/>
  <c r="O382" i="1"/>
  <c r="O383" i="1"/>
  <c r="O384" i="1"/>
  <c r="O385" i="1"/>
  <c r="O386" i="1"/>
  <c r="O387" i="1"/>
  <c r="O388" i="1"/>
  <c r="O373" i="1"/>
  <c r="O374" i="1"/>
  <c r="O375" i="1"/>
  <c r="O376" i="1"/>
  <c r="O377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53" i="1"/>
  <c r="O354" i="1"/>
  <c r="O355" i="1"/>
  <c r="O356" i="1"/>
  <c r="O357" i="1"/>
  <c r="O358" i="1"/>
  <c r="O359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09" i="1"/>
  <c r="O310" i="1"/>
  <c r="O311" i="1"/>
  <c r="O312" i="1"/>
  <c r="O313" i="1"/>
  <c r="O314" i="1"/>
  <c r="O315" i="1"/>
  <c r="O316" i="1"/>
  <c r="O317" i="1"/>
  <c r="O308" i="1"/>
  <c r="O303" i="1"/>
  <c r="O304" i="1"/>
  <c r="O305" i="1"/>
  <c r="O302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300" i="1"/>
  <c r="O264" i="1"/>
  <c r="O256" i="1"/>
  <c r="O257" i="1"/>
  <c r="O258" i="1"/>
  <c r="O259" i="1"/>
  <c r="O260" i="1"/>
  <c r="O261" i="1"/>
  <c r="O262" i="1"/>
  <c r="O255" i="1"/>
  <c r="O247" i="1"/>
  <c r="O248" i="1"/>
  <c r="O249" i="1"/>
  <c r="O250" i="1"/>
  <c r="O251" i="1"/>
  <c r="O252" i="1"/>
  <c r="O253" i="1"/>
  <c r="O246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20" i="1"/>
  <c r="O221" i="1"/>
  <c r="O222" i="1"/>
  <c r="O223" i="1"/>
  <c r="O224" i="1"/>
  <c r="O225" i="1"/>
  <c r="O226" i="1"/>
  <c r="O227" i="1"/>
  <c r="O228" i="1"/>
  <c r="O229" i="1"/>
  <c r="O219" i="1"/>
  <c r="O218" i="1"/>
  <c r="O213" i="1"/>
  <c r="O214" i="1"/>
  <c r="O215" i="1"/>
  <c r="O212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187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64" i="1"/>
  <c r="O165" i="1"/>
  <c r="O163" i="1"/>
  <c r="O154" i="1" l="1"/>
  <c r="O123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35" i="1"/>
  <c r="O36" i="1"/>
  <c r="O37" i="1"/>
  <c r="O38" i="1"/>
  <c r="O39" i="1"/>
  <c r="O40" i="1"/>
  <c r="O41" i="1"/>
  <c r="O42" i="1"/>
  <c r="O3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  <c r="M1027" i="1"/>
  <c r="M1026" i="1"/>
  <c r="M1028" i="1" s="1"/>
  <c r="M1029" i="1" l="1"/>
  <c r="H1025" i="1" l="1"/>
  <c r="W1025" i="1" s="1"/>
  <c r="H1269" i="1"/>
  <c r="H1268" i="1" l="1"/>
  <c r="W1268" i="1" s="1"/>
  <c r="W1269" i="1"/>
  <c r="D55" i="3"/>
  <c r="C88" i="4"/>
  <c r="C51" i="3"/>
  <c r="C50" i="3"/>
  <c r="C49" i="3"/>
  <c r="C48" i="3"/>
  <c r="C47" i="3"/>
  <c r="C46" i="3"/>
  <c r="C45" i="3"/>
  <c r="C44" i="3"/>
  <c r="C43" i="3"/>
  <c r="C41" i="3"/>
  <c r="C13" i="3"/>
  <c r="B13" i="3"/>
  <c r="AI88" i="4" l="1"/>
  <c r="I88" i="4"/>
  <c r="AG88" i="4"/>
  <c r="Y88" i="4"/>
  <c r="Q88" i="4"/>
  <c r="E88" i="4"/>
  <c r="AD88" i="4"/>
  <c r="L88" i="4"/>
  <c r="J88" i="4"/>
  <c r="G88" i="4"/>
  <c r="Z88" i="4"/>
  <c r="AJ88" i="4"/>
  <c r="AH88" i="4"/>
  <c r="H88" i="4"/>
  <c r="F88" i="4"/>
  <c r="AM88" i="4"/>
  <c r="D88" i="4"/>
  <c r="M88" i="4"/>
  <c r="AL88" i="4"/>
  <c r="T88" i="4"/>
  <c r="R88" i="4"/>
  <c r="AB88" i="4"/>
  <c r="AC88" i="4"/>
  <c r="W88" i="4"/>
  <c r="K88" i="4"/>
  <c r="AE88" i="4"/>
  <c r="S88" i="4"/>
  <c r="X88" i="4"/>
  <c r="AF88" i="4"/>
  <c r="U88" i="4"/>
  <c r="P88" i="4"/>
  <c r="AA88" i="4"/>
  <c r="O88" i="4"/>
  <c r="AK88" i="4"/>
  <c r="N88" i="4"/>
  <c r="V88" i="4"/>
  <c r="H1263" i="1"/>
  <c r="W1263" i="1" s="1"/>
  <c r="H1262" i="1"/>
  <c r="W1262" i="1" s="1"/>
  <c r="H1261" i="1"/>
  <c r="W1261" i="1" s="1"/>
  <c r="H1260" i="1"/>
  <c r="W1260" i="1" s="1"/>
  <c r="H1259" i="1"/>
  <c r="W1259" i="1" s="1"/>
  <c r="H1258" i="1"/>
  <c r="W1258" i="1" s="1"/>
  <c r="H1257" i="1"/>
  <c r="W1257" i="1" s="1"/>
  <c r="H1256" i="1"/>
  <c r="W1256" i="1" s="1"/>
  <c r="H1255" i="1"/>
  <c r="W1255" i="1" s="1"/>
  <c r="H1254" i="1"/>
  <c r="W1254" i="1" s="1"/>
  <c r="H1253" i="1"/>
  <c r="W1253" i="1" s="1"/>
  <c r="H1252" i="1"/>
  <c r="W1252" i="1" s="1"/>
  <c r="H1251" i="1"/>
  <c r="W1251" i="1" s="1"/>
  <c r="H1249" i="1"/>
  <c r="W1249" i="1" s="1"/>
  <c r="H1247" i="1"/>
  <c r="W1247" i="1" s="1"/>
  <c r="H1246" i="1"/>
  <c r="W1246" i="1" s="1"/>
  <c r="H1245" i="1"/>
  <c r="W1245" i="1" s="1"/>
  <c r="H1244" i="1"/>
  <c r="W1244" i="1" s="1"/>
  <c r="H1243" i="1"/>
  <c r="W1243" i="1" s="1"/>
  <c r="H1242" i="1"/>
  <c r="W1242" i="1" s="1"/>
  <c r="H1240" i="1"/>
  <c r="W1240" i="1" s="1"/>
  <c r="H1239" i="1"/>
  <c r="W1239" i="1" s="1"/>
  <c r="H1238" i="1"/>
  <c r="W1238" i="1" s="1"/>
  <c r="H1237" i="1"/>
  <c r="W1237" i="1" s="1"/>
  <c r="H1236" i="1"/>
  <c r="W1236" i="1" s="1"/>
  <c r="H1234" i="1"/>
  <c r="W1234" i="1" s="1"/>
  <c r="H1233" i="1"/>
  <c r="W1233" i="1" s="1"/>
  <c r="H1232" i="1"/>
  <c r="W1232" i="1" s="1"/>
  <c r="H1231" i="1"/>
  <c r="W1231" i="1" s="1"/>
  <c r="H1230" i="1"/>
  <c r="W1230" i="1" s="1"/>
  <c r="H1229" i="1"/>
  <c r="W1229" i="1" s="1"/>
  <c r="H1228" i="1"/>
  <c r="W1228" i="1" s="1"/>
  <c r="H1227" i="1"/>
  <c r="W1227" i="1" s="1"/>
  <c r="H1226" i="1"/>
  <c r="W1226" i="1" s="1"/>
  <c r="H1224" i="1"/>
  <c r="W1224" i="1" s="1"/>
  <c r="H1223" i="1"/>
  <c r="W1223" i="1" s="1"/>
  <c r="H1222" i="1"/>
  <c r="W1222" i="1" s="1"/>
  <c r="H1221" i="1"/>
  <c r="W1221" i="1" s="1"/>
  <c r="H1220" i="1"/>
  <c r="W1220" i="1" s="1"/>
  <c r="H1219" i="1"/>
  <c r="W1219" i="1" s="1"/>
  <c r="H1218" i="1"/>
  <c r="W1218" i="1" s="1"/>
  <c r="H1217" i="1"/>
  <c r="W1217" i="1" s="1"/>
  <c r="H1215" i="1"/>
  <c r="W1215" i="1" s="1"/>
  <c r="H1214" i="1"/>
  <c r="W1214" i="1" s="1"/>
  <c r="H1213" i="1"/>
  <c r="W1213" i="1" s="1"/>
  <c r="H1212" i="1"/>
  <c r="W1212" i="1" s="1"/>
  <c r="H1211" i="1"/>
  <c r="W1211" i="1" s="1"/>
  <c r="H1210" i="1"/>
  <c r="W1210" i="1" s="1"/>
  <c r="H1209" i="1"/>
  <c r="W1209" i="1" s="1"/>
  <c r="H1208" i="1"/>
  <c r="W1208" i="1" s="1"/>
  <c r="H1206" i="1"/>
  <c r="W1206" i="1" s="1"/>
  <c r="H1205" i="1"/>
  <c r="W1205" i="1" s="1"/>
  <c r="H1204" i="1"/>
  <c r="W1204" i="1" s="1"/>
  <c r="H1203" i="1"/>
  <c r="W1203" i="1" s="1"/>
  <c r="H1202" i="1"/>
  <c r="W1202" i="1" s="1"/>
  <c r="H1201" i="1"/>
  <c r="W1201" i="1" s="1"/>
  <c r="H1200" i="1"/>
  <c r="W1200" i="1" s="1"/>
  <c r="H1199" i="1"/>
  <c r="W1199" i="1" s="1"/>
  <c r="H1198" i="1"/>
  <c r="W1198" i="1" s="1"/>
  <c r="H1196" i="1"/>
  <c r="W1196" i="1" s="1"/>
  <c r="H1195" i="1"/>
  <c r="W1195" i="1" s="1"/>
  <c r="H1194" i="1"/>
  <c r="W1194" i="1" s="1"/>
  <c r="H1193" i="1"/>
  <c r="W1193" i="1" s="1"/>
  <c r="H1192" i="1"/>
  <c r="W1192" i="1" s="1"/>
  <c r="H1188" i="1"/>
  <c r="W1188" i="1" s="1"/>
  <c r="H1187" i="1"/>
  <c r="W1187" i="1" s="1"/>
  <c r="H1186" i="1"/>
  <c r="W1186" i="1" s="1"/>
  <c r="H1185" i="1"/>
  <c r="W1185" i="1" s="1"/>
  <c r="H1184" i="1"/>
  <c r="W1184" i="1" s="1"/>
  <c r="H1183" i="1"/>
  <c r="W1183" i="1" s="1"/>
  <c r="H1182" i="1"/>
  <c r="W1182" i="1" s="1"/>
  <c r="H1181" i="1"/>
  <c r="W1181" i="1" s="1"/>
  <c r="H1177" i="1"/>
  <c r="W1177" i="1" s="1"/>
  <c r="H1176" i="1"/>
  <c r="W1176" i="1" s="1"/>
  <c r="H1175" i="1"/>
  <c r="W1175" i="1" s="1"/>
  <c r="H1174" i="1"/>
  <c r="W1174" i="1" s="1"/>
  <c r="H1173" i="1"/>
  <c r="W1173" i="1" s="1"/>
  <c r="H1172" i="1"/>
  <c r="W1172" i="1" s="1"/>
  <c r="H1171" i="1"/>
  <c r="W1171" i="1" s="1"/>
  <c r="H1169" i="1"/>
  <c r="W1169" i="1" s="1"/>
  <c r="H1168" i="1"/>
  <c r="W1168" i="1" s="1"/>
  <c r="H1167" i="1"/>
  <c r="W1167" i="1" s="1"/>
  <c r="H1165" i="1"/>
  <c r="W1165" i="1" s="1"/>
  <c r="H1164" i="1"/>
  <c r="W1164" i="1" s="1"/>
  <c r="H1163" i="1"/>
  <c r="W1163" i="1" s="1"/>
  <c r="H1161" i="1"/>
  <c r="W1161" i="1" s="1"/>
  <c r="H1160" i="1"/>
  <c r="W1160" i="1" s="1"/>
  <c r="H1159" i="1"/>
  <c r="W1159" i="1" s="1"/>
  <c r="H1158" i="1"/>
  <c r="W1158" i="1" s="1"/>
  <c r="H1157" i="1"/>
  <c r="W1157" i="1" s="1"/>
  <c r="H1156" i="1"/>
  <c r="W1156" i="1" s="1"/>
  <c r="H1155" i="1"/>
  <c r="W1155" i="1" s="1"/>
  <c r="H1153" i="1"/>
  <c r="W1153" i="1" s="1"/>
  <c r="H1152" i="1"/>
  <c r="W1152" i="1" s="1"/>
  <c r="H1151" i="1"/>
  <c r="W1151" i="1" s="1"/>
  <c r="H1149" i="1"/>
  <c r="W1149" i="1" s="1"/>
  <c r="H1148" i="1"/>
  <c r="W1148" i="1" s="1"/>
  <c r="H1146" i="1"/>
  <c r="W1146" i="1" s="1"/>
  <c r="H1145" i="1"/>
  <c r="W1145" i="1" s="1"/>
  <c r="H1144" i="1"/>
  <c r="W1144" i="1" s="1"/>
  <c r="H1143" i="1"/>
  <c r="W1143" i="1" s="1"/>
  <c r="H1142" i="1"/>
  <c r="W1142" i="1" s="1"/>
  <c r="H1141" i="1"/>
  <c r="W1141" i="1" s="1"/>
  <c r="H1140" i="1"/>
  <c r="W1140" i="1" s="1"/>
  <c r="H1139" i="1"/>
  <c r="W1139" i="1" s="1"/>
  <c r="H1138" i="1"/>
  <c r="W1138" i="1" s="1"/>
  <c r="H1135" i="1"/>
  <c r="W1135" i="1" s="1"/>
  <c r="H1133" i="1"/>
  <c r="W1133" i="1" s="1"/>
  <c r="H1132" i="1"/>
  <c r="W1132" i="1" s="1"/>
  <c r="H1131" i="1"/>
  <c r="W1131" i="1" s="1"/>
  <c r="H1130" i="1"/>
  <c r="W1130" i="1" s="1"/>
  <c r="H1129" i="1"/>
  <c r="W1129" i="1" s="1"/>
  <c r="H1128" i="1"/>
  <c r="W1128" i="1" s="1"/>
  <c r="H1127" i="1"/>
  <c r="W1127" i="1" s="1"/>
  <c r="H1125" i="1"/>
  <c r="W1125" i="1" s="1"/>
  <c r="H1124" i="1"/>
  <c r="W1124" i="1" s="1"/>
  <c r="H1123" i="1"/>
  <c r="W1123" i="1" s="1"/>
  <c r="H1119" i="1"/>
  <c r="W1119" i="1" s="1"/>
  <c r="H1118" i="1"/>
  <c r="W1118" i="1" s="1"/>
  <c r="H1117" i="1"/>
  <c r="W1117" i="1" s="1"/>
  <c r="H1116" i="1"/>
  <c r="W1116" i="1" s="1"/>
  <c r="H1115" i="1"/>
  <c r="W1115" i="1" s="1"/>
  <c r="H1114" i="1"/>
  <c r="W1114" i="1" s="1"/>
  <c r="H1113" i="1"/>
  <c r="W1113" i="1" s="1"/>
  <c r="H1111" i="1"/>
  <c r="W1111" i="1" s="1"/>
  <c r="H1110" i="1"/>
  <c r="W1110" i="1" s="1"/>
  <c r="H1109" i="1"/>
  <c r="W1109" i="1" s="1"/>
  <c r="H1106" i="1"/>
  <c r="W1106" i="1" s="1"/>
  <c r="H1105" i="1"/>
  <c r="W1105" i="1" s="1"/>
  <c r="H1104" i="1"/>
  <c r="W1104" i="1" s="1"/>
  <c r="H1103" i="1"/>
  <c r="W1103" i="1" s="1"/>
  <c r="H1102" i="1"/>
  <c r="W1102" i="1" s="1"/>
  <c r="H1100" i="1"/>
  <c r="W1100" i="1" s="1"/>
  <c r="H1099" i="1"/>
  <c r="W1099" i="1" s="1"/>
  <c r="H1097" i="1"/>
  <c r="W1097" i="1" s="1"/>
  <c r="H1095" i="1"/>
  <c r="W1095" i="1" s="1"/>
  <c r="H1094" i="1"/>
  <c r="W1094" i="1" s="1"/>
  <c r="H1093" i="1"/>
  <c r="W1093" i="1" s="1"/>
  <c r="H1089" i="1"/>
  <c r="W1089" i="1" s="1"/>
  <c r="H1088" i="1"/>
  <c r="W1088" i="1" s="1"/>
  <c r="H1087" i="1"/>
  <c r="W1087" i="1" s="1"/>
  <c r="H1085" i="1"/>
  <c r="W1085" i="1" s="1"/>
  <c r="H1084" i="1"/>
  <c r="W1084" i="1" s="1"/>
  <c r="H1083" i="1"/>
  <c r="W1083" i="1" s="1"/>
  <c r="H1081" i="1"/>
  <c r="W1081" i="1" s="1"/>
  <c r="H1080" i="1"/>
  <c r="W1080" i="1" s="1"/>
  <c r="H1079" i="1"/>
  <c r="W1079" i="1" s="1"/>
  <c r="H1077" i="1"/>
  <c r="W1077" i="1" s="1"/>
  <c r="H1076" i="1"/>
  <c r="W1076" i="1" s="1"/>
  <c r="H1075" i="1"/>
  <c r="W1075" i="1" s="1"/>
  <c r="H1073" i="1"/>
  <c r="W1073" i="1" s="1"/>
  <c r="H1072" i="1"/>
  <c r="W1072" i="1" s="1"/>
  <c r="H1071" i="1"/>
  <c r="W1071" i="1" s="1"/>
  <c r="H1069" i="1"/>
  <c r="W1069" i="1" s="1"/>
  <c r="H1068" i="1"/>
  <c r="W1068" i="1" s="1"/>
  <c r="H1067" i="1"/>
  <c r="W1067" i="1" s="1"/>
  <c r="H1065" i="1"/>
  <c r="W1065" i="1" s="1"/>
  <c r="H1063" i="1"/>
  <c r="W1063" i="1" s="1"/>
  <c r="H1062" i="1"/>
  <c r="W1062" i="1" s="1"/>
  <c r="H1061" i="1"/>
  <c r="W1061" i="1" s="1"/>
  <c r="H1060" i="1"/>
  <c r="W1060" i="1" s="1"/>
  <c r="H1059" i="1"/>
  <c r="W1059" i="1" s="1"/>
  <c r="H1058" i="1"/>
  <c r="W1058" i="1" s="1"/>
  <c r="H1057" i="1"/>
  <c r="W1057" i="1" s="1"/>
  <c r="H1056" i="1"/>
  <c r="W1056" i="1" s="1"/>
  <c r="H1055" i="1"/>
  <c r="W1055" i="1" s="1"/>
  <c r="H1054" i="1"/>
  <c r="W1054" i="1" s="1"/>
  <c r="H1053" i="1"/>
  <c r="W1053" i="1" s="1"/>
  <c r="H1052" i="1"/>
  <c r="W1052" i="1" s="1"/>
  <c r="H1051" i="1"/>
  <c r="W1051" i="1" s="1"/>
  <c r="H1050" i="1"/>
  <c r="W1050" i="1" s="1"/>
  <c r="H1049" i="1"/>
  <c r="W1049" i="1" s="1"/>
  <c r="H1048" i="1"/>
  <c r="W1048" i="1" s="1"/>
  <c r="H1046" i="1"/>
  <c r="W1046" i="1" s="1"/>
  <c r="H1045" i="1"/>
  <c r="W1045" i="1" s="1"/>
  <c r="H1044" i="1"/>
  <c r="W1044" i="1" s="1"/>
  <c r="H1041" i="1"/>
  <c r="W1041" i="1" s="1"/>
  <c r="H1040" i="1"/>
  <c r="W1040" i="1" s="1"/>
  <c r="H1039" i="1"/>
  <c r="W1039" i="1" s="1"/>
  <c r="H1036" i="1"/>
  <c r="W1036" i="1" s="1"/>
  <c r="H1034" i="1"/>
  <c r="W1034" i="1" s="1"/>
  <c r="H1033" i="1"/>
  <c r="W1033" i="1" s="1"/>
  <c r="H1032" i="1"/>
  <c r="W1032" i="1" s="1"/>
  <c r="AN88" i="4" l="1"/>
  <c r="H1241" i="1"/>
  <c r="H1235" i="1"/>
  <c r="W1235" i="1" s="1"/>
  <c r="H1248" i="1"/>
  <c r="W1248" i="1" s="1"/>
  <c r="H1197" i="1"/>
  <c r="W1197" i="1" s="1"/>
  <c r="H1191" i="1"/>
  <c r="W1191" i="1" s="1"/>
  <c r="H1250" i="1"/>
  <c r="W1250" i="1" s="1"/>
  <c r="H1216" i="1"/>
  <c r="W1216" i="1" s="1"/>
  <c r="H1225" i="1"/>
  <c r="W1225" i="1" s="1"/>
  <c r="H1207" i="1"/>
  <c r="W1207" i="1" s="1"/>
  <c r="H1137" i="1"/>
  <c r="W1137" i="1" s="1"/>
  <c r="H1147" i="1"/>
  <c r="W1147" i="1" s="1"/>
  <c r="H1098" i="1"/>
  <c r="W1098" i="1" s="1"/>
  <c r="H1043" i="1"/>
  <c r="W1043" i="1" s="1"/>
  <c r="H1101" i="1"/>
  <c r="W1101" i="1" s="1"/>
  <c r="H1074" i="1"/>
  <c r="W1074" i="1" s="1"/>
  <c r="H1090" i="1"/>
  <c r="W1090" i="1" s="1"/>
  <c r="H1122" i="1"/>
  <c r="W1122" i="1" s="1"/>
  <c r="H1166" i="1"/>
  <c r="W1166" i="1" s="1"/>
  <c r="H1180" i="1"/>
  <c r="H1038" i="1"/>
  <c r="H1070" i="1"/>
  <c r="W1070" i="1" s="1"/>
  <c r="H1086" i="1"/>
  <c r="W1086" i="1" s="1"/>
  <c r="H1120" i="1"/>
  <c r="W1120" i="1" s="1"/>
  <c r="H1134" i="1"/>
  <c r="W1134" i="1" s="1"/>
  <c r="H1162" i="1"/>
  <c r="W1162" i="1" s="1"/>
  <c r="H1178" i="1"/>
  <c r="W1178" i="1" s="1"/>
  <c r="H1066" i="1"/>
  <c r="W1066" i="1" s="1"/>
  <c r="H1082" i="1"/>
  <c r="W1082" i="1" s="1"/>
  <c r="H1096" i="1"/>
  <c r="W1096" i="1" s="1"/>
  <c r="H1047" i="1"/>
  <c r="W1047" i="1" s="1"/>
  <c r="H1035" i="1"/>
  <c r="H1078" i="1"/>
  <c r="W1078" i="1" s="1"/>
  <c r="H1092" i="1"/>
  <c r="W1092" i="1" s="1"/>
  <c r="H1112" i="1"/>
  <c r="W1112" i="1" s="1"/>
  <c r="H1126" i="1"/>
  <c r="W1126" i="1" s="1"/>
  <c r="H1154" i="1"/>
  <c r="W1154" i="1" s="1"/>
  <c r="H1170" i="1"/>
  <c r="W1170" i="1" s="1"/>
  <c r="H1031" i="1" l="1"/>
  <c r="W1031" i="1" s="1"/>
  <c r="W1035" i="1"/>
  <c r="H1037" i="1"/>
  <c r="W1038" i="1"/>
  <c r="H1179" i="1"/>
  <c r="W1179" i="1" s="1"/>
  <c r="W1180" i="1"/>
  <c r="C78" i="4"/>
  <c r="W1241" i="1"/>
  <c r="C64" i="4"/>
  <c r="C80" i="4"/>
  <c r="C76" i="4"/>
  <c r="C82" i="4"/>
  <c r="H1091" i="1"/>
  <c r="W1091" i="1" s="1"/>
  <c r="H1150" i="1"/>
  <c r="H1189" i="1"/>
  <c r="W1189" i="1" s="1"/>
  <c r="H1108" i="1"/>
  <c r="W1108" i="1" s="1"/>
  <c r="H1121" i="1"/>
  <c r="W1121" i="1" s="1"/>
  <c r="H1064" i="1"/>
  <c r="W1064" i="1" s="1"/>
  <c r="D49" i="3" l="1"/>
  <c r="D51" i="3"/>
  <c r="D48" i="3"/>
  <c r="D50" i="3"/>
  <c r="D42" i="3"/>
  <c r="AH78" i="4"/>
  <c r="AI78" i="4"/>
  <c r="H1136" i="1"/>
  <c r="W1136" i="1" s="1"/>
  <c r="W1150" i="1"/>
  <c r="AJ78" i="4"/>
  <c r="AK78" i="4"/>
  <c r="AL78" i="4"/>
  <c r="C66" i="4"/>
  <c r="W1037" i="1"/>
  <c r="AM78" i="4"/>
  <c r="H1042" i="1"/>
  <c r="N76" i="4"/>
  <c r="AK76" i="4"/>
  <c r="M76" i="4"/>
  <c r="U76" i="4"/>
  <c r="AC76" i="4"/>
  <c r="AJ76" i="4"/>
  <c r="AI76" i="4"/>
  <c r="AH76" i="4"/>
  <c r="AG76" i="4"/>
  <c r="AF76" i="4"/>
  <c r="AB76" i="4"/>
  <c r="AA76" i="4"/>
  <c r="Z76" i="4"/>
  <c r="Y76" i="4"/>
  <c r="X76" i="4"/>
  <c r="G76" i="4"/>
  <c r="T76" i="4"/>
  <c r="S76" i="4"/>
  <c r="R76" i="4"/>
  <c r="Q76" i="4"/>
  <c r="P76" i="4"/>
  <c r="AE76" i="4"/>
  <c r="L76" i="4"/>
  <c r="K76" i="4"/>
  <c r="J76" i="4"/>
  <c r="I76" i="4"/>
  <c r="H76" i="4"/>
  <c r="W76" i="4"/>
  <c r="V76" i="4"/>
  <c r="O76" i="4"/>
  <c r="AL76" i="4"/>
  <c r="AD76" i="4"/>
  <c r="AI82" i="4"/>
  <c r="AH82" i="4"/>
  <c r="AC82" i="4"/>
  <c r="AG82" i="4"/>
  <c r="AF82" i="4"/>
  <c r="AE82" i="4"/>
  <c r="AD82" i="4"/>
  <c r="AB82" i="4"/>
  <c r="AM82" i="4"/>
  <c r="AL82" i="4"/>
  <c r="AK82" i="4"/>
  <c r="AJ82" i="4"/>
  <c r="AK80" i="4"/>
  <c r="AJ80" i="4"/>
  <c r="AL80" i="4"/>
  <c r="AH80" i="4"/>
  <c r="AM80" i="4"/>
  <c r="AI80" i="4"/>
  <c r="C74" i="4"/>
  <c r="H1107" i="1"/>
  <c r="C72" i="4" l="1"/>
  <c r="D46" i="3"/>
  <c r="D47" i="3"/>
  <c r="AN78" i="4"/>
  <c r="D43" i="3"/>
  <c r="AI66" i="4"/>
  <c r="F66" i="4"/>
  <c r="AF66" i="4"/>
  <c r="AC66" i="4"/>
  <c r="AJ66" i="4"/>
  <c r="R66" i="4"/>
  <c r="AE66" i="4"/>
  <c r="Q66" i="4"/>
  <c r="K66" i="4"/>
  <c r="J66" i="4"/>
  <c r="V66" i="4"/>
  <c r="AK66" i="4"/>
  <c r="P66" i="4"/>
  <c r="L66" i="4"/>
  <c r="I66" i="4"/>
  <c r="M66" i="4"/>
  <c r="Z66" i="4"/>
  <c r="O66" i="4"/>
  <c r="S66" i="4"/>
  <c r="H66" i="4"/>
  <c r="D66" i="4"/>
  <c r="Y66" i="4"/>
  <c r="AD66" i="4"/>
  <c r="AH66" i="4"/>
  <c r="T66" i="4"/>
  <c r="G66" i="4"/>
  <c r="AM66" i="4"/>
  <c r="X66" i="4"/>
  <c r="U66" i="4"/>
  <c r="N66" i="4"/>
  <c r="W66" i="4"/>
  <c r="E66" i="4"/>
  <c r="AL66" i="4"/>
  <c r="AA66" i="4"/>
  <c r="AB66" i="4"/>
  <c r="AG66" i="4"/>
  <c r="G1264" i="1"/>
  <c r="W1107" i="1"/>
  <c r="C68" i="4"/>
  <c r="W1042" i="1"/>
  <c r="K72" i="4"/>
  <c r="AH72" i="4"/>
  <c r="J72" i="4"/>
  <c r="R72" i="4"/>
  <c r="Z72" i="4"/>
  <c r="F72" i="4"/>
  <c r="AM72" i="4"/>
  <c r="AL72" i="4"/>
  <c r="AK72" i="4"/>
  <c r="AG72" i="4"/>
  <c r="AF72" i="4"/>
  <c r="AE72" i="4"/>
  <c r="AD72" i="4"/>
  <c r="AC72" i="4"/>
  <c r="S72" i="4"/>
  <c r="Y72" i="4"/>
  <c r="X72" i="4"/>
  <c r="W72" i="4"/>
  <c r="V72" i="4"/>
  <c r="U72" i="4"/>
  <c r="AJ72" i="4"/>
  <c r="Q72" i="4"/>
  <c r="P72" i="4"/>
  <c r="O72" i="4"/>
  <c r="N72" i="4"/>
  <c r="M72" i="4"/>
  <c r="AB72" i="4"/>
  <c r="I72" i="4"/>
  <c r="H72" i="4"/>
  <c r="G72" i="4"/>
  <c r="T72" i="4"/>
  <c r="AA72" i="4"/>
  <c r="L72" i="4"/>
  <c r="AI72" i="4"/>
  <c r="M74" i="4"/>
  <c r="L74" i="4"/>
  <c r="T74" i="4"/>
  <c r="AB74" i="4"/>
  <c r="AJ74" i="4"/>
  <c r="K74" i="4"/>
  <c r="J74" i="4"/>
  <c r="I74" i="4"/>
  <c r="H74" i="4"/>
  <c r="G74" i="4"/>
  <c r="N74" i="4"/>
  <c r="AK74" i="4"/>
  <c r="P74" i="4"/>
  <c r="AC74" i="4"/>
  <c r="F74" i="4"/>
  <c r="AM74" i="4"/>
  <c r="U74" i="4"/>
  <c r="O74" i="4"/>
  <c r="AD74" i="4"/>
  <c r="AI74" i="4"/>
  <c r="AH74" i="4"/>
  <c r="AG74" i="4"/>
  <c r="AF74" i="4"/>
  <c r="AE74" i="4"/>
  <c r="S74" i="4"/>
  <c r="Q74" i="4"/>
  <c r="V74" i="4"/>
  <c r="AA74" i="4"/>
  <c r="Z74" i="4"/>
  <c r="Y74" i="4"/>
  <c r="X74" i="4"/>
  <c r="W74" i="4"/>
  <c r="AL74" i="4"/>
  <c r="R74" i="4"/>
  <c r="AN80" i="4"/>
  <c r="AQ80" i="4" s="1"/>
  <c r="C70" i="4"/>
  <c r="AN82" i="4"/>
  <c r="AQ82" i="4" s="1"/>
  <c r="AN76" i="4"/>
  <c r="AQ76" i="4" s="1"/>
  <c r="AP78" i="4" l="1"/>
  <c r="AQ78" i="4"/>
  <c r="AN66" i="4"/>
  <c r="AQ66" i="4" s="1"/>
  <c r="D44" i="3"/>
  <c r="Y68" i="4"/>
  <c r="U68" i="4"/>
  <c r="N68" i="4"/>
  <c r="AA68" i="4"/>
  <c r="V68" i="4"/>
  <c r="X68" i="4"/>
  <c r="K68" i="4"/>
  <c r="F68" i="4"/>
  <c r="Z68" i="4"/>
  <c r="E68" i="4"/>
  <c r="W68" i="4"/>
  <c r="J68" i="4"/>
  <c r="P68" i="4"/>
  <c r="AB68" i="4"/>
  <c r="S68" i="4"/>
  <c r="I68" i="4"/>
  <c r="L68" i="4"/>
  <c r="R68" i="4"/>
  <c r="H68" i="4"/>
  <c r="O68" i="4"/>
  <c r="T68" i="4"/>
  <c r="Q68" i="4"/>
  <c r="G68" i="4"/>
  <c r="M68" i="4"/>
  <c r="D45" i="3"/>
  <c r="C84" i="4"/>
  <c r="AN74" i="4"/>
  <c r="AP80" i="4"/>
  <c r="AN81" i="4"/>
  <c r="AN72" i="4"/>
  <c r="AQ72" i="4" s="1"/>
  <c r="AP82" i="4"/>
  <c r="AN83" i="4"/>
  <c r="H70" i="4"/>
  <c r="G70" i="4"/>
  <c r="O70" i="4"/>
  <c r="W70" i="4"/>
  <c r="AE70" i="4"/>
  <c r="AM70" i="4"/>
  <c r="F70" i="4"/>
  <c r="I70" i="4"/>
  <c r="L70" i="4"/>
  <c r="AL70" i="4"/>
  <c r="AK70" i="4"/>
  <c r="AJ70" i="4"/>
  <c r="AI70" i="4"/>
  <c r="AH70" i="4"/>
  <c r="AH84" i="4" s="1"/>
  <c r="AF70" i="4"/>
  <c r="Q70" i="4"/>
  <c r="AD70" i="4"/>
  <c r="AC70" i="4"/>
  <c r="AB70" i="4"/>
  <c r="AA70" i="4"/>
  <c r="Z70" i="4"/>
  <c r="Z84" i="4" s="1"/>
  <c r="X70" i="4"/>
  <c r="M70" i="4"/>
  <c r="K70" i="4"/>
  <c r="J70" i="4"/>
  <c r="Y70" i="4"/>
  <c r="Y84" i="4" s="1"/>
  <c r="V70" i="4"/>
  <c r="U70" i="4"/>
  <c r="T70" i="4"/>
  <c r="S70" i="4"/>
  <c r="R70" i="4"/>
  <c r="AG70" i="4"/>
  <c r="AG84" i="4" s="1"/>
  <c r="P70" i="4"/>
  <c r="N70" i="4"/>
  <c r="AP76" i="4"/>
  <c r="AN77" i="4"/>
  <c r="G1265" i="1"/>
  <c r="G1266" i="1" s="1"/>
  <c r="L1271" i="1"/>
  <c r="B6" i="4"/>
  <c r="B9" i="3"/>
  <c r="C6" i="3"/>
  <c r="D52" i="3" l="1"/>
  <c r="AP74" i="4"/>
  <c r="AQ74" i="4"/>
  <c r="R84" i="4"/>
  <c r="R85" i="4" s="1"/>
  <c r="R86" i="4" s="1"/>
  <c r="J84" i="4"/>
  <c r="J85" i="4" s="1"/>
  <c r="J86" i="4" s="1"/>
  <c r="AN68" i="4"/>
  <c r="AQ68" i="4" s="1"/>
  <c r="Q84" i="4"/>
  <c r="Q85" i="4" s="1"/>
  <c r="Q86" i="4" s="1"/>
  <c r="AP66" i="4"/>
  <c r="AN67" i="4"/>
  <c r="M84" i="4"/>
  <c r="M85" i="4" s="1"/>
  <c r="M86" i="4" s="1"/>
  <c r="AF84" i="4"/>
  <c r="AF85" i="4" s="1"/>
  <c r="AF86" i="4" s="1"/>
  <c r="AM84" i="4"/>
  <c r="AM85" i="4" s="1"/>
  <c r="AM86" i="4" s="1"/>
  <c r="AI84" i="4"/>
  <c r="AI85" i="4" s="1"/>
  <c r="AI86" i="4" s="1"/>
  <c r="AE84" i="4"/>
  <c r="AE85" i="4" s="1"/>
  <c r="AE86" i="4" s="1"/>
  <c r="U84" i="4"/>
  <c r="U85" i="4" s="1"/>
  <c r="U86" i="4" s="1"/>
  <c r="AA84" i="4"/>
  <c r="AA85" i="4" s="1"/>
  <c r="AA86" i="4" s="1"/>
  <c r="AJ84" i="4"/>
  <c r="AJ85" i="4" s="1"/>
  <c r="AJ86" i="4" s="1"/>
  <c r="W84" i="4"/>
  <c r="W85" i="4" s="1"/>
  <c r="W86" i="4" s="1"/>
  <c r="V84" i="4"/>
  <c r="V85" i="4" s="1"/>
  <c r="V86" i="4" s="1"/>
  <c r="AB84" i="4"/>
  <c r="AB85" i="4" s="1"/>
  <c r="AB86" i="4" s="1"/>
  <c r="AK84" i="4"/>
  <c r="AK85" i="4" s="1"/>
  <c r="AK86" i="4" s="1"/>
  <c r="O84" i="4"/>
  <c r="O85" i="4" s="1"/>
  <c r="O86" i="4" s="1"/>
  <c r="S84" i="4"/>
  <c r="S85" i="4" s="1"/>
  <c r="S86" i="4" s="1"/>
  <c r="X84" i="4"/>
  <c r="X85" i="4" s="1"/>
  <c r="X86" i="4" s="1"/>
  <c r="T84" i="4"/>
  <c r="T85" i="4" s="1"/>
  <c r="T86" i="4" s="1"/>
  <c r="N84" i="4"/>
  <c r="N85" i="4" s="1"/>
  <c r="N86" i="4" s="1"/>
  <c r="AC84" i="4"/>
  <c r="AC85" i="4" s="1"/>
  <c r="AC86" i="4" s="1"/>
  <c r="AL84" i="4"/>
  <c r="AL85" i="4" s="1"/>
  <c r="AL86" i="4" s="1"/>
  <c r="P84" i="4"/>
  <c r="P85" i="4" s="1"/>
  <c r="P86" i="4" s="1"/>
  <c r="AD84" i="4"/>
  <c r="AD85" i="4" s="1"/>
  <c r="AD86" i="4" s="1"/>
  <c r="L84" i="4"/>
  <c r="L85" i="4" s="1"/>
  <c r="L86" i="4" s="1"/>
  <c r="K84" i="4"/>
  <c r="K85" i="4" s="1"/>
  <c r="K86" i="4" s="1"/>
  <c r="D53" i="3"/>
  <c r="AN75" i="4"/>
  <c r="AN70" i="4"/>
  <c r="AQ70" i="4" s="1"/>
  <c r="AH85" i="4"/>
  <c r="AH86" i="4" s="1"/>
  <c r="Z85" i="4"/>
  <c r="Z86" i="4" s="1"/>
  <c r="AP72" i="4"/>
  <c r="AN73" i="4"/>
  <c r="C85" i="4"/>
  <c r="C86" i="4" s="1"/>
  <c r="Y85" i="4"/>
  <c r="Y86" i="4" s="1"/>
  <c r="AG85" i="4"/>
  <c r="AG86" i="4" s="1"/>
  <c r="AN19" i="4"/>
  <c r="AN69" i="4" l="1"/>
  <c r="AP68" i="4"/>
  <c r="AP70" i="4"/>
  <c r="AN71" i="4"/>
  <c r="AN17" i="4" l="1"/>
  <c r="H1020" i="1" l="1"/>
  <c r="W1020" i="1" s="1"/>
  <c r="H1019" i="1"/>
  <c r="W1019" i="1" s="1"/>
  <c r="H1018" i="1"/>
  <c r="W1018" i="1" s="1"/>
  <c r="H1017" i="1"/>
  <c r="W1017" i="1" s="1"/>
  <c r="H973" i="1"/>
  <c r="W973" i="1" s="1"/>
  <c r="H944" i="1"/>
  <c r="W944" i="1" s="1"/>
  <c r="H935" i="1"/>
  <c r="W935" i="1" s="1"/>
  <c r="H934" i="1"/>
  <c r="W934" i="1" s="1"/>
  <c r="H933" i="1"/>
  <c r="W933" i="1" s="1"/>
  <c r="H897" i="1"/>
  <c r="W897" i="1" s="1"/>
  <c r="H896" i="1"/>
  <c r="W896" i="1" s="1"/>
  <c r="H895" i="1"/>
  <c r="W895" i="1" s="1"/>
  <c r="H894" i="1"/>
  <c r="W894" i="1" s="1"/>
  <c r="H893" i="1"/>
  <c r="W893" i="1" s="1"/>
  <c r="H892" i="1"/>
  <c r="W892" i="1" s="1"/>
  <c r="H891" i="1"/>
  <c r="W891" i="1" s="1"/>
  <c r="H890" i="1"/>
  <c r="W890" i="1" s="1"/>
  <c r="H889" i="1"/>
  <c r="W889" i="1" s="1"/>
  <c r="H888" i="1"/>
  <c r="W888" i="1" s="1"/>
  <c r="H887" i="1"/>
  <c r="W887" i="1" s="1"/>
  <c r="H886" i="1"/>
  <c r="W886" i="1" s="1"/>
  <c r="H885" i="1"/>
  <c r="W885" i="1" s="1"/>
  <c r="H884" i="1"/>
  <c r="W884" i="1" s="1"/>
  <c r="H883" i="1"/>
  <c r="W883" i="1" s="1"/>
  <c r="H882" i="1"/>
  <c r="W882" i="1" s="1"/>
  <c r="H881" i="1"/>
  <c r="W881" i="1" s="1"/>
  <c r="H880" i="1"/>
  <c r="W880" i="1" s="1"/>
  <c r="H879" i="1"/>
  <c r="W879" i="1" s="1"/>
  <c r="H878" i="1"/>
  <c r="W878" i="1" s="1"/>
  <c r="H877" i="1"/>
  <c r="W877" i="1" s="1"/>
  <c r="H876" i="1"/>
  <c r="W876" i="1" s="1"/>
  <c r="H875" i="1"/>
  <c r="W875" i="1" s="1"/>
  <c r="H874" i="1"/>
  <c r="W874" i="1" s="1"/>
  <c r="H873" i="1"/>
  <c r="W873" i="1" s="1"/>
  <c r="H872" i="1"/>
  <c r="W872" i="1" s="1"/>
  <c r="H871" i="1"/>
  <c r="W871" i="1" s="1"/>
  <c r="H870" i="1"/>
  <c r="W870" i="1" s="1"/>
  <c r="H869" i="1"/>
  <c r="W869" i="1" s="1"/>
  <c r="H867" i="1"/>
  <c r="W867" i="1" s="1"/>
  <c r="H866" i="1"/>
  <c r="W866" i="1" s="1"/>
  <c r="H865" i="1"/>
  <c r="W865" i="1" s="1"/>
  <c r="H864" i="1"/>
  <c r="W864" i="1" s="1"/>
  <c r="H863" i="1"/>
  <c r="W863" i="1" s="1"/>
  <c r="H862" i="1"/>
  <c r="W862" i="1" s="1"/>
  <c r="H861" i="1"/>
  <c r="W861" i="1" s="1"/>
  <c r="H860" i="1"/>
  <c r="W860" i="1" s="1"/>
  <c r="H859" i="1"/>
  <c r="W859" i="1" s="1"/>
  <c r="H858" i="1"/>
  <c r="W858" i="1" s="1"/>
  <c r="H857" i="1"/>
  <c r="W857" i="1" s="1"/>
  <c r="H856" i="1"/>
  <c r="W856" i="1" s="1"/>
  <c r="H855" i="1"/>
  <c r="W855" i="1" s="1"/>
  <c r="H854" i="1"/>
  <c r="W854" i="1" s="1"/>
  <c r="H853" i="1"/>
  <c r="W853" i="1" s="1"/>
  <c r="H852" i="1"/>
  <c r="W852" i="1" s="1"/>
  <c r="H851" i="1"/>
  <c r="W851" i="1" s="1"/>
  <c r="H850" i="1"/>
  <c r="W850" i="1" s="1"/>
  <c r="H849" i="1"/>
  <c r="W849" i="1" s="1"/>
  <c r="H848" i="1"/>
  <c r="W848" i="1" s="1"/>
  <c r="H847" i="1"/>
  <c r="W847" i="1" s="1"/>
  <c r="H846" i="1"/>
  <c r="W846" i="1" s="1"/>
  <c r="H845" i="1"/>
  <c r="W845" i="1" s="1"/>
  <c r="H844" i="1"/>
  <c r="W844" i="1" s="1"/>
  <c r="H843" i="1"/>
  <c r="W843" i="1" s="1"/>
  <c r="H842" i="1"/>
  <c r="W842" i="1" s="1"/>
  <c r="H841" i="1"/>
  <c r="W841" i="1" s="1"/>
  <c r="H840" i="1"/>
  <c r="W840" i="1" s="1"/>
  <c r="H839" i="1"/>
  <c r="W839" i="1" s="1"/>
  <c r="H838" i="1"/>
  <c r="W838" i="1" s="1"/>
  <c r="H837" i="1"/>
  <c r="W837" i="1" s="1"/>
  <c r="H836" i="1"/>
  <c r="W836" i="1" s="1"/>
  <c r="H835" i="1"/>
  <c r="W835" i="1" s="1"/>
  <c r="H834" i="1"/>
  <c r="W834" i="1" s="1"/>
  <c r="H833" i="1"/>
  <c r="W833" i="1" s="1"/>
  <c r="H832" i="1"/>
  <c r="W832" i="1" s="1"/>
  <c r="H831" i="1"/>
  <c r="W831" i="1" s="1"/>
  <c r="H830" i="1"/>
  <c r="W830" i="1" s="1"/>
  <c r="H829" i="1"/>
  <c r="W829" i="1" s="1"/>
  <c r="H828" i="1"/>
  <c r="W828" i="1" s="1"/>
  <c r="H827" i="1"/>
  <c r="W827" i="1" s="1"/>
  <c r="H826" i="1"/>
  <c r="W826" i="1" s="1"/>
  <c r="H825" i="1"/>
  <c r="W825" i="1" s="1"/>
  <c r="H824" i="1"/>
  <c r="W824" i="1" s="1"/>
  <c r="H823" i="1"/>
  <c r="W823" i="1" s="1"/>
  <c r="H822" i="1"/>
  <c r="W822" i="1" s="1"/>
  <c r="H821" i="1"/>
  <c r="W821" i="1" s="1"/>
  <c r="H820" i="1"/>
  <c r="W820" i="1" s="1"/>
  <c r="H819" i="1"/>
  <c r="W819" i="1" s="1"/>
  <c r="H818" i="1"/>
  <c r="W818" i="1" s="1"/>
  <c r="H817" i="1"/>
  <c r="W817" i="1" s="1"/>
  <c r="H815" i="1"/>
  <c r="W815" i="1" s="1"/>
  <c r="H814" i="1"/>
  <c r="W814" i="1" s="1"/>
  <c r="H813" i="1"/>
  <c r="W813" i="1" s="1"/>
  <c r="H812" i="1"/>
  <c r="W812" i="1" s="1"/>
  <c r="H811" i="1"/>
  <c r="W811" i="1" s="1"/>
  <c r="H810" i="1"/>
  <c r="W810" i="1" s="1"/>
  <c r="H809" i="1"/>
  <c r="W809" i="1" s="1"/>
  <c r="H808" i="1"/>
  <c r="W808" i="1" s="1"/>
  <c r="H807" i="1"/>
  <c r="W807" i="1" s="1"/>
  <c r="H806" i="1"/>
  <c r="W806" i="1" s="1"/>
  <c r="H805" i="1"/>
  <c r="W805" i="1" s="1"/>
  <c r="H804" i="1"/>
  <c r="W804" i="1" s="1"/>
  <c r="H803" i="1"/>
  <c r="W803" i="1" s="1"/>
  <c r="H802" i="1"/>
  <c r="W802" i="1" s="1"/>
  <c r="H801" i="1"/>
  <c r="W801" i="1" s="1"/>
  <c r="H800" i="1"/>
  <c r="W800" i="1" s="1"/>
  <c r="H799" i="1"/>
  <c r="W799" i="1" s="1"/>
  <c r="H798" i="1"/>
  <c r="W798" i="1" s="1"/>
  <c r="H797" i="1"/>
  <c r="W797" i="1" s="1"/>
  <c r="H796" i="1"/>
  <c r="W796" i="1" s="1"/>
  <c r="H795" i="1"/>
  <c r="W795" i="1" s="1"/>
  <c r="H794" i="1"/>
  <c r="W794" i="1" s="1"/>
  <c r="H793" i="1"/>
  <c r="W793" i="1" s="1"/>
  <c r="H792" i="1"/>
  <c r="W792" i="1" s="1"/>
  <c r="H791" i="1"/>
  <c r="W791" i="1" s="1"/>
  <c r="H790" i="1"/>
  <c r="W790" i="1" s="1"/>
  <c r="H789" i="1"/>
  <c r="W789" i="1" s="1"/>
  <c r="H788" i="1"/>
  <c r="W788" i="1" s="1"/>
  <c r="H787" i="1"/>
  <c r="W787" i="1" s="1"/>
  <c r="H786" i="1"/>
  <c r="W786" i="1" s="1"/>
  <c r="H785" i="1"/>
  <c r="W785" i="1" s="1"/>
  <c r="H784" i="1"/>
  <c r="W784" i="1" s="1"/>
  <c r="H783" i="1"/>
  <c r="W783" i="1" s="1"/>
  <c r="H782" i="1"/>
  <c r="W782" i="1" s="1"/>
  <c r="H781" i="1"/>
  <c r="W781" i="1" s="1"/>
  <c r="H780" i="1"/>
  <c r="W780" i="1" s="1"/>
  <c r="H779" i="1"/>
  <c r="W779" i="1" s="1"/>
  <c r="H778" i="1"/>
  <c r="W778" i="1" s="1"/>
  <c r="H777" i="1"/>
  <c r="W777" i="1" s="1"/>
  <c r="H776" i="1"/>
  <c r="W776" i="1" s="1"/>
  <c r="H775" i="1"/>
  <c r="W775" i="1" s="1"/>
  <c r="H774" i="1"/>
  <c r="W774" i="1" s="1"/>
  <c r="H773" i="1"/>
  <c r="W773" i="1" s="1"/>
  <c r="H772" i="1"/>
  <c r="W772" i="1" s="1"/>
  <c r="H771" i="1"/>
  <c r="W771" i="1" s="1"/>
  <c r="H769" i="1"/>
  <c r="W769" i="1" s="1"/>
  <c r="H768" i="1"/>
  <c r="W768" i="1" s="1"/>
  <c r="H767" i="1"/>
  <c r="W767" i="1" s="1"/>
  <c r="H766" i="1"/>
  <c r="W766" i="1" s="1"/>
  <c r="H765" i="1"/>
  <c r="W765" i="1" s="1"/>
  <c r="H764" i="1"/>
  <c r="W764" i="1" s="1"/>
  <c r="H763" i="1"/>
  <c r="W763" i="1" s="1"/>
  <c r="H762" i="1"/>
  <c r="W762" i="1" s="1"/>
  <c r="H761" i="1"/>
  <c r="W761" i="1" s="1"/>
  <c r="H760" i="1"/>
  <c r="W760" i="1" s="1"/>
  <c r="H759" i="1"/>
  <c r="W759" i="1" s="1"/>
  <c r="H758" i="1"/>
  <c r="W758" i="1" s="1"/>
  <c r="H757" i="1"/>
  <c r="W757" i="1" s="1"/>
  <c r="H755" i="1"/>
  <c r="W755" i="1" s="1"/>
  <c r="H754" i="1"/>
  <c r="W754" i="1" s="1"/>
  <c r="H753" i="1"/>
  <c r="W753" i="1" s="1"/>
  <c r="H752" i="1"/>
  <c r="W752" i="1" s="1"/>
  <c r="H750" i="1"/>
  <c r="W750" i="1" s="1"/>
  <c r="H749" i="1"/>
  <c r="W749" i="1" s="1"/>
  <c r="H748" i="1"/>
  <c r="W748" i="1" s="1"/>
  <c r="H747" i="1"/>
  <c r="W747" i="1" s="1"/>
  <c r="H745" i="1"/>
  <c r="W745" i="1" s="1"/>
  <c r="H744" i="1"/>
  <c r="W744" i="1" s="1"/>
  <c r="H743" i="1"/>
  <c r="W743" i="1" s="1"/>
  <c r="H742" i="1"/>
  <c r="W742" i="1" s="1"/>
  <c r="H741" i="1"/>
  <c r="W741" i="1" s="1"/>
  <c r="H740" i="1"/>
  <c r="W740" i="1" s="1"/>
  <c r="H739" i="1"/>
  <c r="W739" i="1" s="1"/>
  <c r="H738" i="1"/>
  <c r="W738" i="1" s="1"/>
  <c r="H704" i="1"/>
  <c r="W704" i="1" s="1"/>
  <c r="H703" i="1"/>
  <c r="W703" i="1" s="1"/>
  <c r="H702" i="1"/>
  <c r="W702" i="1" s="1"/>
  <c r="H701" i="1"/>
  <c r="W701" i="1" s="1"/>
  <c r="H700" i="1"/>
  <c r="W700" i="1" s="1"/>
  <c r="H699" i="1"/>
  <c r="W699" i="1" s="1"/>
  <c r="H698" i="1"/>
  <c r="W698" i="1" s="1"/>
  <c r="H697" i="1"/>
  <c r="W697" i="1" s="1"/>
  <c r="H696" i="1"/>
  <c r="W696" i="1" s="1"/>
  <c r="H695" i="1"/>
  <c r="W695" i="1" s="1"/>
  <c r="H694" i="1"/>
  <c r="W694" i="1" s="1"/>
  <c r="H693" i="1"/>
  <c r="W693" i="1" s="1"/>
  <c r="H692" i="1"/>
  <c r="W692" i="1" s="1"/>
  <c r="H691" i="1"/>
  <c r="W691" i="1" s="1"/>
  <c r="H690" i="1"/>
  <c r="W690" i="1" s="1"/>
  <c r="H689" i="1"/>
  <c r="W689" i="1" s="1"/>
  <c r="H688" i="1"/>
  <c r="W688" i="1" s="1"/>
  <c r="H687" i="1"/>
  <c r="W687" i="1" s="1"/>
  <c r="H686" i="1"/>
  <c r="W686" i="1" s="1"/>
  <c r="H685" i="1"/>
  <c r="W685" i="1" s="1"/>
  <c r="H684" i="1"/>
  <c r="W684" i="1" s="1"/>
  <c r="H683" i="1"/>
  <c r="W683" i="1" s="1"/>
  <c r="H682" i="1"/>
  <c r="W682" i="1" s="1"/>
  <c r="H681" i="1"/>
  <c r="W681" i="1" s="1"/>
  <c r="H680" i="1"/>
  <c r="W680" i="1" s="1"/>
  <c r="H679" i="1"/>
  <c r="W679" i="1" s="1"/>
  <c r="H678" i="1"/>
  <c r="W678" i="1" s="1"/>
  <c r="H676" i="1"/>
  <c r="W676" i="1" s="1"/>
  <c r="H675" i="1"/>
  <c r="W675" i="1" s="1"/>
  <c r="H674" i="1"/>
  <c r="W674" i="1" s="1"/>
  <c r="H668" i="1"/>
  <c r="W668" i="1" s="1"/>
  <c r="H667" i="1"/>
  <c r="W667" i="1" s="1"/>
  <c r="H659" i="1"/>
  <c r="W659" i="1" s="1"/>
  <c r="H636" i="1"/>
  <c r="W636" i="1" s="1"/>
  <c r="H635" i="1"/>
  <c r="W635" i="1" s="1"/>
  <c r="H630" i="1"/>
  <c r="W630" i="1" s="1"/>
  <c r="H624" i="1"/>
  <c r="W624" i="1" s="1"/>
  <c r="H582" i="1"/>
  <c r="W582" i="1" s="1"/>
  <c r="H504" i="1"/>
  <c r="W504" i="1" s="1"/>
  <c r="H457" i="1"/>
  <c r="W457" i="1" s="1"/>
  <c r="H419" i="1"/>
  <c r="W419" i="1" s="1"/>
  <c r="H414" i="1"/>
  <c r="W414" i="1" s="1"/>
  <c r="H331" i="1"/>
  <c r="W331" i="1" s="1"/>
  <c r="H315" i="1"/>
  <c r="W315" i="1" s="1"/>
  <c r="H209" i="1"/>
  <c r="W209" i="1" s="1"/>
  <c r="H208" i="1"/>
  <c r="W208" i="1" s="1"/>
  <c r="H185" i="1"/>
  <c r="W185" i="1" s="1"/>
  <c r="H184" i="1"/>
  <c r="W184" i="1" s="1"/>
  <c r="H183" i="1"/>
  <c r="W183" i="1" s="1"/>
  <c r="H182" i="1"/>
  <c r="W182" i="1" s="1"/>
  <c r="H181" i="1"/>
  <c r="W181" i="1" s="1"/>
  <c r="H180" i="1"/>
  <c r="W180" i="1" s="1"/>
  <c r="H172" i="1"/>
  <c r="W172" i="1" s="1"/>
  <c r="H171" i="1"/>
  <c r="W171" i="1" s="1"/>
  <c r="H170" i="1"/>
  <c r="W170" i="1" s="1"/>
  <c r="H169" i="1"/>
  <c r="W169" i="1" s="1"/>
  <c r="H168" i="1"/>
  <c r="W168" i="1" s="1"/>
  <c r="H167" i="1"/>
  <c r="W167" i="1" s="1"/>
  <c r="H166" i="1"/>
  <c r="W166" i="1" s="1"/>
  <c r="H143" i="1"/>
  <c r="W143" i="1" s="1"/>
  <c r="H131" i="1"/>
  <c r="W131" i="1" s="1"/>
  <c r="H118" i="1"/>
  <c r="W118" i="1" s="1"/>
  <c r="H113" i="1"/>
  <c r="W113" i="1" s="1"/>
  <c r="H112" i="1"/>
  <c r="W112" i="1" s="1"/>
  <c r="H51" i="1"/>
  <c r="W51" i="1" s="1"/>
  <c r="H50" i="1"/>
  <c r="W50" i="1" s="1"/>
  <c r="H40" i="1"/>
  <c r="W40" i="1" s="1"/>
  <c r="G1027" i="1" l="1"/>
  <c r="C60" i="4" s="1"/>
  <c r="H932" i="1"/>
  <c r="H677" i="1"/>
  <c r="W677" i="1" s="1"/>
  <c r="C51" i="4" l="1"/>
  <c r="AQ51" i="4" s="1"/>
  <c r="W932" i="1"/>
  <c r="AP51" i="4"/>
  <c r="D33" i="3"/>
  <c r="H770" i="1"/>
  <c r="W770" i="1" s="1"/>
  <c r="H868" i="1" l="1"/>
  <c r="W868" i="1" s="1"/>
  <c r="H816" i="1"/>
  <c r="W816" i="1" s="1"/>
  <c r="H756" i="1"/>
  <c r="W756" i="1" s="1"/>
  <c r="H751" i="1"/>
  <c r="W751" i="1" s="1"/>
  <c r="H737" i="1"/>
  <c r="W737" i="1" s="1"/>
  <c r="H746" i="1"/>
  <c r="W746" i="1" s="1"/>
  <c r="H612" i="1"/>
  <c r="W612" i="1" s="1"/>
  <c r="H736" i="1" l="1"/>
  <c r="W736" i="1" s="1"/>
  <c r="H15" i="1"/>
  <c r="W15" i="1" s="1"/>
  <c r="H16" i="1"/>
  <c r="W16" i="1" s="1"/>
  <c r="H17" i="1"/>
  <c r="W17" i="1" s="1"/>
  <c r="H18" i="1"/>
  <c r="W18" i="1" s="1"/>
  <c r="H19" i="1"/>
  <c r="W19" i="1" s="1"/>
  <c r="H20" i="1"/>
  <c r="W20" i="1" s="1"/>
  <c r="H21" i="1"/>
  <c r="W21" i="1" s="1"/>
  <c r="H22" i="1"/>
  <c r="W22" i="1" s="1"/>
  <c r="H23" i="1"/>
  <c r="W23" i="1" s="1"/>
  <c r="H25" i="1"/>
  <c r="W25" i="1" s="1"/>
  <c r="H26" i="1"/>
  <c r="W26" i="1" s="1"/>
  <c r="H27" i="1"/>
  <c r="W27" i="1" s="1"/>
  <c r="H28" i="1"/>
  <c r="W28" i="1" s="1"/>
  <c r="H29" i="1"/>
  <c r="W29" i="1" s="1"/>
  <c r="H30" i="1"/>
  <c r="W30" i="1" s="1"/>
  <c r="H31" i="1"/>
  <c r="W31" i="1" s="1"/>
  <c r="H34" i="1"/>
  <c r="W34" i="1" s="1"/>
  <c r="H35" i="1"/>
  <c r="W35" i="1" s="1"/>
  <c r="H36" i="1"/>
  <c r="W36" i="1" s="1"/>
  <c r="H37" i="1"/>
  <c r="W37" i="1" s="1"/>
  <c r="H38" i="1"/>
  <c r="W38" i="1" s="1"/>
  <c r="H39" i="1"/>
  <c r="W39" i="1" s="1"/>
  <c r="H42" i="1"/>
  <c r="W42" i="1" s="1"/>
  <c r="H43" i="1"/>
  <c r="W43" i="1" s="1"/>
  <c r="H45" i="1"/>
  <c r="W45" i="1" s="1"/>
  <c r="H46" i="1"/>
  <c r="W46" i="1" s="1"/>
  <c r="H47" i="1"/>
  <c r="W47" i="1" s="1"/>
  <c r="H48" i="1"/>
  <c r="W48" i="1" s="1"/>
  <c r="H49" i="1"/>
  <c r="W49" i="1" s="1"/>
  <c r="H53" i="1"/>
  <c r="W53" i="1" s="1"/>
  <c r="H54" i="1"/>
  <c r="W54" i="1" s="1"/>
  <c r="H55" i="1"/>
  <c r="W55" i="1" s="1"/>
  <c r="H56" i="1"/>
  <c r="W56" i="1" s="1"/>
  <c r="H57" i="1"/>
  <c r="W57" i="1" s="1"/>
  <c r="H58" i="1"/>
  <c r="W58" i="1" s="1"/>
  <c r="H59" i="1"/>
  <c r="W59" i="1" s="1"/>
  <c r="H60" i="1"/>
  <c r="W60" i="1" s="1"/>
  <c r="H61" i="1"/>
  <c r="W61" i="1" s="1"/>
  <c r="H62" i="1"/>
  <c r="W62" i="1" s="1"/>
  <c r="H63" i="1"/>
  <c r="W63" i="1" s="1"/>
  <c r="H64" i="1"/>
  <c r="W64" i="1" s="1"/>
  <c r="H65" i="1"/>
  <c r="W65" i="1" s="1"/>
  <c r="H66" i="1"/>
  <c r="W66" i="1" s="1"/>
  <c r="H67" i="1"/>
  <c r="W67" i="1" s="1"/>
  <c r="H68" i="1"/>
  <c r="W68" i="1" s="1"/>
  <c r="H69" i="1"/>
  <c r="W69" i="1" s="1"/>
  <c r="H70" i="1"/>
  <c r="W70" i="1" s="1"/>
  <c r="H71" i="1"/>
  <c r="W71" i="1" s="1"/>
  <c r="H72" i="1"/>
  <c r="W72" i="1" s="1"/>
  <c r="H73" i="1"/>
  <c r="W73" i="1" s="1"/>
  <c r="H74" i="1"/>
  <c r="W74" i="1" s="1"/>
  <c r="H75" i="1"/>
  <c r="W75" i="1" s="1"/>
  <c r="H76" i="1"/>
  <c r="W76" i="1" s="1"/>
  <c r="H77" i="1"/>
  <c r="W77" i="1" s="1"/>
  <c r="H78" i="1"/>
  <c r="W78" i="1" s="1"/>
  <c r="H79" i="1"/>
  <c r="W79" i="1" s="1"/>
  <c r="H80" i="1"/>
  <c r="W80" i="1" s="1"/>
  <c r="H81" i="1"/>
  <c r="W81" i="1" s="1"/>
  <c r="H82" i="1"/>
  <c r="W82" i="1" s="1"/>
  <c r="H83" i="1"/>
  <c r="W83" i="1" s="1"/>
  <c r="H84" i="1"/>
  <c r="W84" i="1" s="1"/>
  <c r="H85" i="1"/>
  <c r="W85" i="1" s="1"/>
  <c r="H86" i="1"/>
  <c r="W86" i="1" s="1"/>
  <c r="H87" i="1"/>
  <c r="W87" i="1" s="1"/>
  <c r="H88" i="1"/>
  <c r="W88" i="1" s="1"/>
  <c r="H89" i="1"/>
  <c r="W89" i="1" s="1"/>
  <c r="H90" i="1"/>
  <c r="W90" i="1" s="1"/>
  <c r="H91" i="1"/>
  <c r="W91" i="1" s="1"/>
  <c r="H92" i="1"/>
  <c r="W92" i="1" s="1"/>
  <c r="H93" i="1"/>
  <c r="W93" i="1" s="1"/>
  <c r="H94" i="1"/>
  <c r="W94" i="1" s="1"/>
  <c r="H95" i="1"/>
  <c r="W95" i="1" s="1"/>
  <c r="H97" i="1"/>
  <c r="W97" i="1" s="1"/>
  <c r="H98" i="1"/>
  <c r="W98" i="1" s="1"/>
  <c r="H99" i="1"/>
  <c r="W99" i="1" s="1"/>
  <c r="H100" i="1"/>
  <c r="W100" i="1" s="1"/>
  <c r="H101" i="1"/>
  <c r="W101" i="1" s="1"/>
  <c r="H102" i="1"/>
  <c r="W102" i="1" s="1"/>
  <c r="H103" i="1"/>
  <c r="W103" i="1" s="1"/>
  <c r="H106" i="1"/>
  <c r="W106" i="1" s="1"/>
  <c r="H107" i="1"/>
  <c r="W107" i="1" s="1"/>
  <c r="H108" i="1"/>
  <c r="W108" i="1" s="1"/>
  <c r="H109" i="1"/>
  <c r="W109" i="1" s="1"/>
  <c r="H110" i="1"/>
  <c r="W110" i="1" s="1"/>
  <c r="H111" i="1"/>
  <c r="W111" i="1" s="1"/>
  <c r="H114" i="1"/>
  <c r="W114" i="1" s="1"/>
  <c r="H116" i="1"/>
  <c r="W116" i="1" s="1"/>
  <c r="H117" i="1"/>
  <c r="W117" i="1" s="1"/>
  <c r="H119" i="1"/>
  <c r="W119" i="1" s="1"/>
  <c r="H120" i="1"/>
  <c r="W120" i="1" s="1"/>
  <c r="H122" i="1"/>
  <c r="W122" i="1" s="1"/>
  <c r="H123" i="1"/>
  <c r="W123" i="1" s="1"/>
  <c r="H124" i="1"/>
  <c r="W124" i="1" s="1"/>
  <c r="H125" i="1"/>
  <c r="W125" i="1" s="1"/>
  <c r="H126" i="1"/>
  <c r="W126" i="1" s="1"/>
  <c r="H127" i="1"/>
  <c r="W127" i="1" s="1"/>
  <c r="H129" i="1"/>
  <c r="W129" i="1" s="1"/>
  <c r="H130" i="1"/>
  <c r="W130" i="1" s="1"/>
  <c r="H132" i="1"/>
  <c r="W132" i="1" s="1"/>
  <c r="H134" i="1"/>
  <c r="W134" i="1" s="1"/>
  <c r="H135" i="1"/>
  <c r="W135" i="1" s="1"/>
  <c r="H136" i="1"/>
  <c r="W136" i="1" s="1"/>
  <c r="H137" i="1"/>
  <c r="W137" i="1" s="1"/>
  <c r="H138" i="1"/>
  <c r="W138" i="1" s="1"/>
  <c r="H139" i="1"/>
  <c r="W139" i="1" s="1"/>
  <c r="H140" i="1"/>
  <c r="W140" i="1" s="1"/>
  <c r="H141" i="1"/>
  <c r="W141" i="1" s="1"/>
  <c r="H142" i="1"/>
  <c r="W142" i="1" s="1"/>
  <c r="H144" i="1"/>
  <c r="W144" i="1" s="1"/>
  <c r="H145" i="1"/>
  <c r="W145" i="1" s="1"/>
  <c r="H146" i="1"/>
  <c r="W146" i="1" s="1"/>
  <c r="H147" i="1"/>
  <c r="W147" i="1" s="1"/>
  <c r="H148" i="1"/>
  <c r="W148" i="1" s="1"/>
  <c r="H149" i="1"/>
  <c r="W149" i="1" s="1"/>
  <c r="H150" i="1"/>
  <c r="W150" i="1" s="1"/>
  <c r="H151" i="1"/>
  <c r="W151" i="1" s="1"/>
  <c r="H152" i="1"/>
  <c r="W152" i="1" s="1"/>
  <c r="H153" i="1"/>
  <c r="W153" i="1" s="1"/>
  <c r="H155" i="1"/>
  <c r="W155" i="1" s="1"/>
  <c r="H156" i="1"/>
  <c r="W156" i="1" s="1"/>
  <c r="H157" i="1"/>
  <c r="W157" i="1" s="1"/>
  <c r="H158" i="1"/>
  <c r="W158" i="1" s="1"/>
  <c r="H159" i="1"/>
  <c r="W159" i="1" s="1"/>
  <c r="H160" i="1"/>
  <c r="W160" i="1" s="1"/>
  <c r="H164" i="1"/>
  <c r="W164" i="1" s="1"/>
  <c r="H165" i="1"/>
  <c r="W165" i="1" s="1"/>
  <c r="H173" i="1"/>
  <c r="W173" i="1" s="1"/>
  <c r="H174" i="1"/>
  <c r="W174" i="1" s="1"/>
  <c r="H175" i="1"/>
  <c r="W175" i="1" s="1"/>
  <c r="H176" i="1"/>
  <c r="W176" i="1" s="1"/>
  <c r="H177" i="1"/>
  <c r="W177" i="1" s="1"/>
  <c r="H178" i="1"/>
  <c r="W178" i="1" s="1"/>
  <c r="H179" i="1"/>
  <c r="W179" i="1" s="1"/>
  <c r="H186" i="1"/>
  <c r="W186" i="1" s="1"/>
  <c r="H188" i="1"/>
  <c r="W188" i="1" s="1"/>
  <c r="H189" i="1"/>
  <c r="W189" i="1" s="1"/>
  <c r="H190" i="1"/>
  <c r="W190" i="1" s="1"/>
  <c r="H191" i="1"/>
  <c r="W191" i="1" s="1"/>
  <c r="H192" i="1"/>
  <c r="W192" i="1" s="1"/>
  <c r="H193" i="1"/>
  <c r="W193" i="1" s="1"/>
  <c r="H194" i="1"/>
  <c r="W194" i="1" s="1"/>
  <c r="H195" i="1"/>
  <c r="W195" i="1" s="1"/>
  <c r="H196" i="1"/>
  <c r="W196" i="1" s="1"/>
  <c r="H197" i="1"/>
  <c r="W197" i="1" s="1"/>
  <c r="H199" i="1"/>
  <c r="W199" i="1" s="1"/>
  <c r="H200" i="1"/>
  <c r="W200" i="1" s="1"/>
  <c r="H201" i="1"/>
  <c r="W201" i="1" s="1"/>
  <c r="H202" i="1"/>
  <c r="W202" i="1" s="1"/>
  <c r="H203" i="1"/>
  <c r="W203" i="1" s="1"/>
  <c r="H204" i="1"/>
  <c r="W204" i="1" s="1"/>
  <c r="H205" i="1"/>
  <c r="W205" i="1" s="1"/>
  <c r="H206" i="1"/>
  <c r="W206" i="1" s="1"/>
  <c r="H207" i="1"/>
  <c r="W207" i="1" s="1"/>
  <c r="H210" i="1"/>
  <c r="W210" i="1" s="1"/>
  <c r="H212" i="1"/>
  <c r="W212" i="1" s="1"/>
  <c r="H213" i="1"/>
  <c r="W213" i="1" s="1"/>
  <c r="H214" i="1"/>
  <c r="W214" i="1" s="1"/>
  <c r="H215" i="1"/>
  <c r="W215" i="1" s="1"/>
  <c r="H216" i="1"/>
  <c r="W216" i="1" s="1"/>
  <c r="H218" i="1"/>
  <c r="W218" i="1" s="1"/>
  <c r="H219" i="1"/>
  <c r="W219" i="1" s="1"/>
  <c r="H220" i="1"/>
  <c r="W220" i="1" s="1"/>
  <c r="H222" i="1"/>
  <c r="W222" i="1" s="1"/>
  <c r="H223" i="1"/>
  <c r="W223" i="1" s="1"/>
  <c r="H224" i="1"/>
  <c r="W224" i="1" s="1"/>
  <c r="H225" i="1"/>
  <c r="W225" i="1" s="1"/>
  <c r="H226" i="1"/>
  <c r="W226" i="1" s="1"/>
  <c r="H228" i="1"/>
  <c r="W228" i="1" s="1"/>
  <c r="H229" i="1"/>
  <c r="W229" i="1" s="1"/>
  <c r="H230" i="1"/>
  <c r="W230" i="1" s="1"/>
  <c r="H231" i="1"/>
  <c r="W231" i="1" s="1"/>
  <c r="H232" i="1"/>
  <c r="W232" i="1" s="1"/>
  <c r="H233" i="1"/>
  <c r="W233" i="1" s="1"/>
  <c r="H234" i="1"/>
  <c r="W234" i="1" s="1"/>
  <c r="H235" i="1"/>
  <c r="W235" i="1" s="1"/>
  <c r="H236" i="1"/>
  <c r="W236" i="1" s="1"/>
  <c r="H237" i="1"/>
  <c r="W237" i="1" s="1"/>
  <c r="H238" i="1"/>
  <c r="W238" i="1" s="1"/>
  <c r="H239" i="1"/>
  <c r="W239" i="1" s="1"/>
  <c r="H240" i="1"/>
  <c r="W240" i="1" s="1"/>
  <c r="H241" i="1"/>
  <c r="W241" i="1" s="1"/>
  <c r="H243" i="1"/>
  <c r="W243" i="1" s="1"/>
  <c r="H244" i="1"/>
  <c r="W244" i="1" s="1"/>
  <c r="H245" i="1"/>
  <c r="W245" i="1" s="1"/>
  <c r="H246" i="1"/>
  <c r="W246" i="1" s="1"/>
  <c r="H248" i="1"/>
  <c r="W248" i="1" s="1"/>
  <c r="H249" i="1"/>
  <c r="W249" i="1" s="1"/>
  <c r="H250" i="1"/>
  <c r="W250" i="1" s="1"/>
  <c r="H251" i="1"/>
  <c r="W251" i="1" s="1"/>
  <c r="H252" i="1"/>
  <c r="W252" i="1" s="1"/>
  <c r="H253" i="1"/>
  <c r="W253" i="1" s="1"/>
  <c r="H254" i="1"/>
  <c r="W254" i="1" s="1"/>
  <c r="H256" i="1"/>
  <c r="W256" i="1" s="1"/>
  <c r="H257" i="1"/>
  <c r="W257" i="1" s="1"/>
  <c r="H258" i="1"/>
  <c r="W258" i="1" s="1"/>
  <c r="H260" i="1"/>
  <c r="W260" i="1" s="1"/>
  <c r="H261" i="1"/>
  <c r="W261" i="1" s="1"/>
  <c r="H262" i="1"/>
  <c r="W262" i="1" s="1"/>
  <c r="H263" i="1"/>
  <c r="W263" i="1" s="1"/>
  <c r="H266" i="1"/>
  <c r="W266" i="1" s="1"/>
  <c r="H267" i="1"/>
  <c r="W267" i="1" s="1"/>
  <c r="H268" i="1"/>
  <c r="W268" i="1" s="1"/>
  <c r="H269" i="1"/>
  <c r="W269" i="1" s="1"/>
  <c r="H270" i="1"/>
  <c r="W270" i="1" s="1"/>
  <c r="H271" i="1"/>
  <c r="W271" i="1" s="1"/>
  <c r="H272" i="1"/>
  <c r="W272" i="1" s="1"/>
  <c r="H273" i="1"/>
  <c r="W273" i="1" s="1"/>
  <c r="H274" i="1"/>
  <c r="W274" i="1" s="1"/>
  <c r="H275" i="1"/>
  <c r="W275" i="1" s="1"/>
  <c r="H276" i="1"/>
  <c r="W276" i="1" s="1"/>
  <c r="H277" i="1"/>
  <c r="W277" i="1" s="1"/>
  <c r="H278" i="1"/>
  <c r="W278" i="1" s="1"/>
  <c r="H279" i="1"/>
  <c r="W279" i="1" s="1"/>
  <c r="H280" i="1"/>
  <c r="W280" i="1" s="1"/>
  <c r="H281" i="1"/>
  <c r="W281" i="1" s="1"/>
  <c r="H283" i="1"/>
  <c r="W283" i="1" s="1"/>
  <c r="H284" i="1"/>
  <c r="W284" i="1" s="1"/>
  <c r="H285" i="1"/>
  <c r="W285" i="1" s="1"/>
  <c r="H286" i="1"/>
  <c r="W286" i="1" s="1"/>
  <c r="H287" i="1"/>
  <c r="W287" i="1" s="1"/>
  <c r="H288" i="1"/>
  <c r="W288" i="1" s="1"/>
  <c r="H289" i="1"/>
  <c r="W289" i="1" s="1"/>
  <c r="H291" i="1"/>
  <c r="W291" i="1" s="1"/>
  <c r="H292" i="1"/>
  <c r="W292" i="1" s="1"/>
  <c r="H293" i="1"/>
  <c r="W293" i="1" s="1"/>
  <c r="H294" i="1"/>
  <c r="W294" i="1" s="1"/>
  <c r="H295" i="1"/>
  <c r="W295" i="1" s="1"/>
  <c r="H296" i="1"/>
  <c r="W296" i="1" s="1"/>
  <c r="H297" i="1"/>
  <c r="W297" i="1" s="1"/>
  <c r="H298" i="1"/>
  <c r="W298" i="1" s="1"/>
  <c r="H299" i="1"/>
  <c r="W299" i="1" s="1"/>
  <c r="H300" i="1"/>
  <c r="W300" i="1" s="1"/>
  <c r="H301" i="1"/>
  <c r="W301" i="1" s="1"/>
  <c r="H302" i="1"/>
  <c r="W302" i="1" s="1"/>
  <c r="H303" i="1"/>
  <c r="W303" i="1" s="1"/>
  <c r="H304" i="1"/>
  <c r="W304" i="1" s="1"/>
  <c r="H305" i="1"/>
  <c r="W305" i="1" s="1"/>
  <c r="H306" i="1"/>
  <c r="W306" i="1" s="1"/>
  <c r="H308" i="1"/>
  <c r="W308" i="1" s="1"/>
  <c r="H309" i="1"/>
  <c r="W309" i="1" s="1"/>
  <c r="H310" i="1"/>
  <c r="W310" i="1" s="1"/>
  <c r="H311" i="1"/>
  <c r="W311" i="1" s="1"/>
  <c r="H312" i="1"/>
  <c r="W312" i="1" s="1"/>
  <c r="H313" i="1"/>
  <c r="W313" i="1" s="1"/>
  <c r="H316" i="1"/>
  <c r="W316" i="1" s="1"/>
  <c r="H317" i="1"/>
  <c r="W317" i="1" s="1"/>
  <c r="H318" i="1"/>
  <c r="W318" i="1" s="1"/>
  <c r="H319" i="1"/>
  <c r="W319" i="1" s="1"/>
  <c r="H320" i="1"/>
  <c r="W320" i="1" s="1"/>
  <c r="H321" i="1"/>
  <c r="W321" i="1" s="1"/>
  <c r="H322" i="1"/>
  <c r="W322" i="1" s="1"/>
  <c r="H323" i="1"/>
  <c r="W323" i="1" s="1"/>
  <c r="H324" i="1"/>
  <c r="W324" i="1" s="1"/>
  <c r="H325" i="1"/>
  <c r="W325" i="1" s="1"/>
  <c r="H326" i="1"/>
  <c r="W326" i="1" s="1"/>
  <c r="H327" i="1"/>
  <c r="W327" i="1" s="1"/>
  <c r="H328" i="1"/>
  <c r="W328" i="1" s="1"/>
  <c r="H329" i="1"/>
  <c r="W329" i="1" s="1"/>
  <c r="H330" i="1"/>
  <c r="W330" i="1" s="1"/>
  <c r="H333" i="1"/>
  <c r="W333" i="1" s="1"/>
  <c r="H334" i="1"/>
  <c r="W334" i="1" s="1"/>
  <c r="H335" i="1"/>
  <c r="W335" i="1" s="1"/>
  <c r="H336" i="1"/>
  <c r="W336" i="1" s="1"/>
  <c r="H337" i="1"/>
  <c r="W337" i="1" s="1"/>
  <c r="H338" i="1"/>
  <c r="W338" i="1" s="1"/>
  <c r="H339" i="1"/>
  <c r="W339" i="1" s="1"/>
  <c r="H340" i="1"/>
  <c r="W340" i="1" s="1"/>
  <c r="H341" i="1"/>
  <c r="W341" i="1" s="1"/>
  <c r="H342" i="1"/>
  <c r="W342" i="1" s="1"/>
  <c r="H343" i="1"/>
  <c r="W343" i="1" s="1"/>
  <c r="H344" i="1"/>
  <c r="W344" i="1" s="1"/>
  <c r="H345" i="1"/>
  <c r="W345" i="1" s="1"/>
  <c r="H346" i="1"/>
  <c r="W346" i="1" s="1"/>
  <c r="H347" i="1"/>
  <c r="W347" i="1" s="1"/>
  <c r="H348" i="1"/>
  <c r="W348" i="1" s="1"/>
  <c r="H349" i="1"/>
  <c r="W349" i="1" s="1"/>
  <c r="H350" i="1"/>
  <c r="W350" i="1" s="1"/>
  <c r="H351" i="1"/>
  <c r="W351" i="1" s="1"/>
  <c r="H352" i="1"/>
  <c r="W352" i="1" s="1"/>
  <c r="H353" i="1"/>
  <c r="W353" i="1" s="1"/>
  <c r="H354" i="1"/>
  <c r="W354" i="1" s="1"/>
  <c r="H355" i="1"/>
  <c r="W355" i="1" s="1"/>
  <c r="H356" i="1"/>
  <c r="W356" i="1" s="1"/>
  <c r="H357" i="1"/>
  <c r="W357" i="1" s="1"/>
  <c r="H359" i="1"/>
  <c r="W359" i="1" s="1"/>
  <c r="H360" i="1"/>
  <c r="W360" i="1" s="1"/>
  <c r="H361" i="1"/>
  <c r="W361" i="1" s="1"/>
  <c r="H362" i="1"/>
  <c r="W362" i="1" s="1"/>
  <c r="H363" i="1"/>
  <c r="W363" i="1" s="1"/>
  <c r="H364" i="1"/>
  <c r="W364" i="1" s="1"/>
  <c r="H365" i="1"/>
  <c r="W365" i="1" s="1"/>
  <c r="H366" i="1"/>
  <c r="W366" i="1" s="1"/>
  <c r="H367" i="1"/>
  <c r="W367" i="1" s="1"/>
  <c r="H368" i="1"/>
  <c r="W368" i="1" s="1"/>
  <c r="H369" i="1"/>
  <c r="W369" i="1" s="1"/>
  <c r="H370" i="1"/>
  <c r="W370" i="1" s="1"/>
  <c r="H371" i="1"/>
  <c r="W371" i="1" s="1"/>
  <c r="H372" i="1"/>
  <c r="W372" i="1" s="1"/>
  <c r="H373" i="1"/>
  <c r="W373" i="1" s="1"/>
  <c r="H374" i="1"/>
  <c r="W374" i="1" s="1"/>
  <c r="H375" i="1"/>
  <c r="W375" i="1" s="1"/>
  <c r="H376" i="1"/>
  <c r="W376" i="1" s="1"/>
  <c r="H377" i="1"/>
  <c r="W377" i="1" s="1"/>
  <c r="H378" i="1"/>
  <c r="W378" i="1" s="1"/>
  <c r="H379" i="1"/>
  <c r="W379" i="1" s="1"/>
  <c r="H380" i="1"/>
  <c r="W380" i="1" s="1"/>
  <c r="H381" i="1"/>
  <c r="W381" i="1" s="1"/>
  <c r="H382" i="1"/>
  <c r="W382" i="1" s="1"/>
  <c r="H383" i="1"/>
  <c r="W383" i="1" s="1"/>
  <c r="H384" i="1"/>
  <c r="W384" i="1" s="1"/>
  <c r="H386" i="1"/>
  <c r="W386" i="1" s="1"/>
  <c r="H387" i="1"/>
  <c r="W387" i="1" s="1"/>
  <c r="H388" i="1"/>
  <c r="W388" i="1" s="1"/>
  <c r="H389" i="1"/>
  <c r="W389" i="1" s="1"/>
  <c r="H390" i="1"/>
  <c r="W390" i="1" s="1"/>
  <c r="H391" i="1"/>
  <c r="W391" i="1" s="1"/>
  <c r="H392" i="1"/>
  <c r="W392" i="1" s="1"/>
  <c r="H393" i="1"/>
  <c r="W393" i="1" s="1"/>
  <c r="H394" i="1"/>
  <c r="W394" i="1" s="1"/>
  <c r="H395" i="1"/>
  <c r="W395" i="1" s="1"/>
  <c r="H396" i="1"/>
  <c r="W396" i="1" s="1"/>
  <c r="H397" i="1"/>
  <c r="W397" i="1" s="1"/>
  <c r="H398" i="1"/>
  <c r="W398" i="1" s="1"/>
  <c r="H399" i="1"/>
  <c r="W399" i="1" s="1"/>
  <c r="H400" i="1"/>
  <c r="W400" i="1" s="1"/>
  <c r="H401" i="1"/>
  <c r="W401" i="1" s="1"/>
  <c r="H402" i="1"/>
  <c r="W402" i="1" s="1"/>
  <c r="H403" i="1"/>
  <c r="W403" i="1" s="1"/>
  <c r="H404" i="1"/>
  <c r="W404" i="1" s="1"/>
  <c r="H405" i="1"/>
  <c r="W405" i="1" s="1"/>
  <c r="H406" i="1"/>
  <c r="W406" i="1" s="1"/>
  <c r="H407" i="1"/>
  <c r="W407" i="1" s="1"/>
  <c r="H408" i="1"/>
  <c r="W408" i="1" s="1"/>
  <c r="H409" i="1"/>
  <c r="W409" i="1" s="1"/>
  <c r="H410" i="1"/>
  <c r="W410" i="1" s="1"/>
  <c r="H411" i="1"/>
  <c r="W411" i="1" s="1"/>
  <c r="H412" i="1"/>
  <c r="W412" i="1" s="1"/>
  <c r="H415" i="1"/>
  <c r="W415" i="1" s="1"/>
  <c r="H416" i="1"/>
  <c r="W416" i="1" s="1"/>
  <c r="H417" i="1"/>
  <c r="W417" i="1" s="1"/>
  <c r="H418" i="1"/>
  <c r="W418" i="1" s="1"/>
  <c r="H421" i="1"/>
  <c r="W421" i="1" s="1"/>
  <c r="H422" i="1"/>
  <c r="W422" i="1" s="1"/>
  <c r="H423" i="1"/>
  <c r="W423" i="1" s="1"/>
  <c r="H424" i="1"/>
  <c r="W424" i="1" s="1"/>
  <c r="H425" i="1"/>
  <c r="W425" i="1" s="1"/>
  <c r="H426" i="1"/>
  <c r="W426" i="1" s="1"/>
  <c r="H427" i="1"/>
  <c r="W427" i="1" s="1"/>
  <c r="H428" i="1"/>
  <c r="W428" i="1" s="1"/>
  <c r="H429" i="1"/>
  <c r="W429" i="1" s="1"/>
  <c r="H430" i="1"/>
  <c r="W430" i="1" s="1"/>
  <c r="H431" i="1"/>
  <c r="W431" i="1" s="1"/>
  <c r="H432" i="1"/>
  <c r="W432" i="1" s="1"/>
  <c r="H433" i="1"/>
  <c r="W433" i="1" s="1"/>
  <c r="H434" i="1"/>
  <c r="W434" i="1" s="1"/>
  <c r="H435" i="1"/>
  <c r="W435" i="1" s="1"/>
  <c r="H436" i="1"/>
  <c r="W436" i="1" s="1"/>
  <c r="H437" i="1"/>
  <c r="W437" i="1" s="1"/>
  <c r="H438" i="1"/>
  <c r="W438" i="1" s="1"/>
  <c r="H439" i="1"/>
  <c r="W439" i="1" s="1"/>
  <c r="H440" i="1"/>
  <c r="W440" i="1" s="1"/>
  <c r="H441" i="1"/>
  <c r="W441" i="1" s="1"/>
  <c r="H442" i="1"/>
  <c r="W442" i="1" s="1"/>
  <c r="H443" i="1"/>
  <c r="W443" i="1" s="1"/>
  <c r="H444" i="1"/>
  <c r="W444" i="1" s="1"/>
  <c r="H445" i="1"/>
  <c r="W445" i="1" s="1"/>
  <c r="H446" i="1"/>
  <c r="W446" i="1" s="1"/>
  <c r="H447" i="1"/>
  <c r="W447" i="1" s="1"/>
  <c r="H448" i="1"/>
  <c r="W448" i="1" s="1"/>
  <c r="H449" i="1"/>
  <c r="W449" i="1" s="1"/>
  <c r="H450" i="1"/>
  <c r="W450" i="1" s="1"/>
  <c r="H451" i="1"/>
  <c r="W451" i="1" s="1"/>
  <c r="H452" i="1"/>
  <c r="W452" i="1" s="1"/>
  <c r="H453" i="1"/>
  <c r="W453" i="1" s="1"/>
  <c r="H454" i="1"/>
  <c r="W454" i="1" s="1"/>
  <c r="H455" i="1"/>
  <c r="W455" i="1" s="1"/>
  <c r="H456" i="1"/>
  <c r="W456" i="1" s="1"/>
  <c r="H458" i="1"/>
  <c r="W458" i="1" s="1"/>
  <c r="H459" i="1"/>
  <c r="W459" i="1" s="1"/>
  <c r="H460" i="1"/>
  <c r="W460" i="1" s="1"/>
  <c r="H461" i="1"/>
  <c r="W461" i="1" s="1"/>
  <c r="H462" i="1"/>
  <c r="W462" i="1" s="1"/>
  <c r="H464" i="1"/>
  <c r="W464" i="1" s="1"/>
  <c r="H465" i="1"/>
  <c r="W465" i="1" s="1"/>
  <c r="H466" i="1"/>
  <c r="W466" i="1" s="1"/>
  <c r="H467" i="1"/>
  <c r="W467" i="1" s="1"/>
  <c r="H468" i="1"/>
  <c r="W468" i="1" s="1"/>
  <c r="H469" i="1"/>
  <c r="W469" i="1" s="1"/>
  <c r="H470" i="1"/>
  <c r="W470" i="1" s="1"/>
  <c r="H471" i="1"/>
  <c r="W471" i="1" s="1"/>
  <c r="H472" i="1"/>
  <c r="W472" i="1" s="1"/>
  <c r="H473" i="1"/>
  <c r="W473" i="1" s="1"/>
  <c r="H474" i="1"/>
  <c r="W474" i="1" s="1"/>
  <c r="H475" i="1"/>
  <c r="W475" i="1" s="1"/>
  <c r="H476" i="1"/>
  <c r="W476" i="1" s="1"/>
  <c r="H477" i="1"/>
  <c r="W477" i="1" s="1"/>
  <c r="H478" i="1"/>
  <c r="W478" i="1" s="1"/>
  <c r="H479" i="1"/>
  <c r="W479" i="1" s="1"/>
  <c r="H480" i="1"/>
  <c r="W480" i="1" s="1"/>
  <c r="H481" i="1"/>
  <c r="W481" i="1" s="1"/>
  <c r="H482" i="1"/>
  <c r="W482" i="1" s="1"/>
  <c r="H483" i="1"/>
  <c r="W483" i="1" s="1"/>
  <c r="H484" i="1"/>
  <c r="W484" i="1" s="1"/>
  <c r="H485" i="1"/>
  <c r="W485" i="1" s="1"/>
  <c r="H486" i="1"/>
  <c r="W486" i="1" s="1"/>
  <c r="H487" i="1"/>
  <c r="W487" i="1" s="1"/>
  <c r="H488" i="1"/>
  <c r="W488" i="1" s="1"/>
  <c r="H489" i="1"/>
  <c r="W489" i="1" s="1"/>
  <c r="H490" i="1"/>
  <c r="W490" i="1" s="1"/>
  <c r="H491" i="1"/>
  <c r="W491" i="1" s="1"/>
  <c r="H492" i="1"/>
  <c r="W492" i="1" s="1"/>
  <c r="H493" i="1"/>
  <c r="W493" i="1" s="1"/>
  <c r="H494" i="1"/>
  <c r="W494" i="1" s="1"/>
  <c r="H495" i="1"/>
  <c r="W495" i="1" s="1"/>
  <c r="H496" i="1"/>
  <c r="W496" i="1" s="1"/>
  <c r="H497" i="1"/>
  <c r="W497" i="1" s="1"/>
  <c r="H498" i="1"/>
  <c r="W498" i="1" s="1"/>
  <c r="H499" i="1"/>
  <c r="W499" i="1" s="1"/>
  <c r="H500" i="1"/>
  <c r="W500" i="1" s="1"/>
  <c r="H501" i="1"/>
  <c r="W501" i="1" s="1"/>
  <c r="H502" i="1"/>
  <c r="W502" i="1" s="1"/>
  <c r="H503" i="1"/>
  <c r="W503" i="1" s="1"/>
  <c r="H506" i="1"/>
  <c r="W506" i="1" s="1"/>
  <c r="H507" i="1"/>
  <c r="W507" i="1" s="1"/>
  <c r="H508" i="1"/>
  <c r="W508" i="1" s="1"/>
  <c r="H509" i="1"/>
  <c r="W509" i="1" s="1"/>
  <c r="H510" i="1"/>
  <c r="W510" i="1" s="1"/>
  <c r="H511" i="1"/>
  <c r="W511" i="1" s="1"/>
  <c r="H512" i="1"/>
  <c r="W512" i="1" s="1"/>
  <c r="H513" i="1"/>
  <c r="W513" i="1" s="1"/>
  <c r="H514" i="1"/>
  <c r="W514" i="1" s="1"/>
  <c r="H515" i="1"/>
  <c r="W515" i="1" s="1"/>
  <c r="H516" i="1"/>
  <c r="W516" i="1" s="1"/>
  <c r="H517" i="1"/>
  <c r="W517" i="1" s="1"/>
  <c r="H518" i="1"/>
  <c r="W518" i="1" s="1"/>
  <c r="H519" i="1"/>
  <c r="W519" i="1" s="1"/>
  <c r="H520" i="1"/>
  <c r="W520" i="1" s="1"/>
  <c r="H521" i="1"/>
  <c r="W521" i="1" s="1"/>
  <c r="H522" i="1"/>
  <c r="W522" i="1" s="1"/>
  <c r="H523" i="1"/>
  <c r="W523" i="1" s="1"/>
  <c r="H524" i="1"/>
  <c r="W524" i="1" s="1"/>
  <c r="H525" i="1"/>
  <c r="W525" i="1" s="1"/>
  <c r="H526" i="1"/>
  <c r="W526" i="1" s="1"/>
  <c r="H527" i="1"/>
  <c r="W527" i="1" s="1"/>
  <c r="H528" i="1"/>
  <c r="W528" i="1" s="1"/>
  <c r="H529" i="1"/>
  <c r="W529" i="1" s="1"/>
  <c r="H530" i="1"/>
  <c r="W530" i="1" s="1"/>
  <c r="H531" i="1"/>
  <c r="W531" i="1" s="1"/>
  <c r="H532" i="1"/>
  <c r="W532" i="1" s="1"/>
  <c r="H533" i="1"/>
  <c r="W533" i="1" s="1"/>
  <c r="H534" i="1"/>
  <c r="W534" i="1" s="1"/>
  <c r="H535" i="1"/>
  <c r="W535" i="1" s="1"/>
  <c r="H536" i="1"/>
  <c r="W536" i="1" s="1"/>
  <c r="H537" i="1"/>
  <c r="W537" i="1" s="1"/>
  <c r="H538" i="1"/>
  <c r="W538" i="1" s="1"/>
  <c r="H539" i="1"/>
  <c r="W539" i="1" s="1"/>
  <c r="H540" i="1"/>
  <c r="W540" i="1" s="1"/>
  <c r="H541" i="1"/>
  <c r="W541" i="1" s="1"/>
  <c r="H542" i="1"/>
  <c r="W542" i="1" s="1"/>
  <c r="H543" i="1"/>
  <c r="W543" i="1" s="1"/>
  <c r="H544" i="1"/>
  <c r="W544" i="1" s="1"/>
  <c r="H545" i="1"/>
  <c r="W545" i="1" s="1"/>
  <c r="H546" i="1"/>
  <c r="W546" i="1" s="1"/>
  <c r="H547" i="1"/>
  <c r="W547" i="1" s="1"/>
  <c r="H548" i="1"/>
  <c r="W548" i="1" s="1"/>
  <c r="H549" i="1"/>
  <c r="W549" i="1" s="1"/>
  <c r="H550" i="1"/>
  <c r="W550" i="1" s="1"/>
  <c r="H551" i="1"/>
  <c r="W551" i="1" s="1"/>
  <c r="H552" i="1"/>
  <c r="W552" i="1" s="1"/>
  <c r="H553" i="1"/>
  <c r="W553" i="1" s="1"/>
  <c r="H554" i="1"/>
  <c r="W554" i="1" s="1"/>
  <c r="H555" i="1"/>
  <c r="W555" i="1" s="1"/>
  <c r="H556" i="1"/>
  <c r="W556" i="1" s="1"/>
  <c r="H557" i="1"/>
  <c r="W557" i="1" s="1"/>
  <c r="H558" i="1"/>
  <c r="W558" i="1" s="1"/>
  <c r="H559" i="1"/>
  <c r="W559" i="1" s="1"/>
  <c r="H560" i="1"/>
  <c r="W560" i="1" s="1"/>
  <c r="H561" i="1"/>
  <c r="W561" i="1" s="1"/>
  <c r="H562" i="1"/>
  <c r="W562" i="1" s="1"/>
  <c r="H563" i="1"/>
  <c r="W563" i="1" s="1"/>
  <c r="H564" i="1"/>
  <c r="W564" i="1" s="1"/>
  <c r="H565" i="1"/>
  <c r="W565" i="1" s="1"/>
  <c r="H566" i="1"/>
  <c r="W566" i="1" s="1"/>
  <c r="H567" i="1"/>
  <c r="W567" i="1" s="1"/>
  <c r="H568" i="1"/>
  <c r="W568" i="1" s="1"/>
  <c r="H569" i="1"/>
  <c r="W569" i="1" s="1"/>
  <c r="H570" i="1"/>
  <c r="W570" i="1" s="1"/>
  <c r="H571" i="1"/>
  <c r="W571" i="1" s="1"/>
  <c r="H572" i="1"/>
  <c r="W572" i="1" s="1"/>
  <c r="H573" i="1"/>
  <c r="W573" i="1" s="1"/>
  <c r="H574" i="1"/>
  <c r="W574" i="1" s="1"/>
  <c r="H575" i="1"/>
  <c r="W575" i="1" s="1"/>
  <c r="H576" i="1"/>
  <c r="W576" i="1" s="1"/>
  <c r="H577" i="1"/>
  <c r="W577" i="1" s="1"/>
  <c r="H578" i="1"/>
  <c r="W578" i="1" s="1"/>
  <c r="H579" i="1"/>
  <c r="W579" i="1" s="1"/>
  <c r="H580" i="1"/>
  <c r="W580" i="1" s="1"/>
  <c r="H581" i="1"/>
  <c r="W581" i="1" s="1"/>
  <c r="H585" i="1"/>
  <c r="W585" i="1" s="1"/>
  <c r="H586" i="1"/>
  <c r="W586" i="1" s="1"/>
  <c r="H587" i="1"/>
  <c r="W587" i="1" s="1"/>
  <c r="H588" i="1"/>
  <c r="W588" i="1" s="1"/>
  <c r="H589" i="1"/>
  <c r="W589" i="1" s="1"/>
  <c r="H590" i="1"/>
  <c r="W590" i="1" s="1"/>
  <c r="H591" i="1"/>
  <c r="W591" i="1" s="1"/>
  <c r="H592" i="1"/>
  <c r="W592" i="1" s="1"/>
  <c r="H593" i="1"/>
  <c r="W593" i="1" s="1"/>
  <c r="H594" i="1"/>
  <c r="W594" i="1" s="1"/>
  <c r="H595" i="1"/>
  <c r="W595" i="1" s="1"/>
  <c r="H596" i="1"/>
  <c r="W596" i="1" s="1"/>
  <c r="H597" i="1"/>
  <c r="W597" i="1" s="1"/>
  <c r="H598" i="1"/>
  <c r="W598" i="1" s="1"/>
  <c r="H599" i="1"/>
  <c r="W599" i="1" s="1"/>
  <c r="H600" i="1"/>
  <c r="W600" i="1" s="1"/>
  <c r="H601" i="1"/>
  <c r="W601" i="1" s="1"/>
  <c r="H602" i="1"/>
  <c r="W602" i="1" s="1"/>
  <c r="H603" i="1"/>
  <c r="W603" i="1" s="1"/>
  <c r="H604" i="1"/>
  <c r="W604" i="1" s="1"/>
  <c r="H605" i="1"/>
  <c r="W605" i="1" s="1"/>
  <c r="H606" i="1"/>
  <c r="W606" i="1" s="1"/>
  <c r="H607" i="1"/>
  <c r="W607" i="1" s="1"/>
  <c r="H608" i="1"/>
  <c r="W608" i="1" s="1"/>
  <c r="H609" i="1"/>
  <c r="W609" i="1" s="1"/>
  <c r="H610" i="1"/>
  <c r="W610" i="1" s="1"/>
  <c r="H611" i="1"/>
  <c r="W611" i="1" s="1"/>
  <c r="H614" i="1"/>
  <c r="W614" i="1" s="1"/>
  <c r="H615" i="1"/>
  <c r="W615" i="1" s="1"/>
  <c r="H616" i="1"/>
  <c r="W616" i="1" s="1"/>
  <c r="H617" i="1"/>
  <c r="W617" i="1" s="1"/>
  <c r="H618" i="1"/>
  <c r="W618" i="1" s="1"/>
  <c r="H619" i="1"/>
  <c r="W619" i="1" s="1"/>
  <c r="H620" i="1"/>
  <c r="W620" i="1" s="1"/>
  <c r="H621" i="1"/>
  <c r="W621" i="1" s="1"/>
  <c r="H622" i="1"/>
  <c r="W622" i="1" s="1"/>
  <c r="H623" i="1"/>
  <c r="W623" i="1" s="1"/>
  <c r="H626" i="1"/>
  <c r="W626" i="1" s="1"/>
  <c r="H627" i="1"/>
  <c r="W627" i="1" s="1"/>
  <c r="H628" i="1"/>
  <c r="W628" i="1" s="1"/>
  <c r="H629" i="1"/>
  <c r="W629" i="1" s="1"/>
  <c r="H632" i="1"/>
  <c r="W632" i="1" s="1"/>
  <c r="H633" i="1"/>
  <c r="W633" i="1" s="1"/>
  <c r="H634" i="1"/>
  <c r="W634" i="1" s="1"/>
  <c r="H637" i="1"/>
  <c r="W637" i="1" s="1"/>
  <c r="H638" i="1"/>
  <c r="W638" i="1" s="1"/>
  <c r="H639" i="1"/>
  <c r="W639" i="1" s="1"/>
  <c r="H640" i="1"/>
  <c r="W640" i="1" s="1"/>
  <c r="H641" i="1"/>
  <c r="W641" i="1" s="1"/>
  <c r="H642" i="1"/>
  <c r="W642" i="1" s="1"/>
  <c r="H643" i="1"/>
  <c r="W643" i="1" s="1"/>
  <c r="H644" i="1"/>
  <c r="W644" i="1" s="1"/>
  <c r="H645" i="1"/>
  <c r="W645" i="1" s="1"/>
  <c r="H646" i="1"/>
  <c r="W646" i="1" s="1"/>
  <c r="H647" i="1"/>
  <c r="W647" i="1" s="1"/>
  <c r="H648" i="1"/>
  <c r="W648" i="1" s="1"/>
  <c r="H649" i="1"/>
  <c r="W649" i="1" s="1"/>
  <c r="H650" i="1"/>
  <c r="W650" i="1" s="1"/>
  <c r="H651" i="1"/>
  <c r="W651" i="1" s="1"/>
  <c r="H652" i="1"/>
  <c r="W652" i="1" s="1"/>
  <c r="H653" i="1"/>
  <c r="W653" i="1" s="1"/>
  <c r="H654" i="1"/>
  <c r="W654" i="1" s="1"/>
  <c r="H655" i="1"/>
  <c r="W655" i="1" s="1"/>
  <c r="H656" i="1"/>
  <c r="W656" i="1" s="1"/>
  <c r="H657" i="1"/>
  <c r="W657" i="1" s="1"/>
  <c r="H658" i="1"/>
  <c r="W658" i="1" s="1"/>
  <c r="H662" i="1"/>
  <c r="W662" i="1" s="1"/>
  <c r="H663" i="1"/>
  <c r="W663" i="1" s="1"/>
  <c r="H664" i="1"/>
  <c r="W664" i="1" s="1"/>
  <c r="H665" i="1"/>
  <c r="W665" i="1" s="1"/>
  <c r="H666" i="1"/>
  <c r="W666" i="1" s="1"/>
  <c r="H669" i="1"/>
  <c r="W669" i="1" s="1"/>
  <c r="H670" i="1"/>
  <c r="W670" i="1" s="1"/>
  <c r="H671" i="1"/>
  <c r="W671" i="1" s="1"/>
  <c r="H672" i="1"/>
  <c r="W672" i="1" s="1"/>
  <c r="H673" i="1"/>
  <c r="W673" i="1" s="1"/>
  <c r="H707" i="1"/>
  <c r="W707" i="1" s="1"/>
  <c r="H708" i="1"/>
  <c r="W708" i="1" s="1"/>
  <c r="H709" i="1"/>
  <c r="W709" i="1" s="1"/>
  <c r="H710" i="1"/>
  <c r="W710" i="1" s="1"/>
  <c r="H711" i="1"/>
  <c r="W711" i="1" s="1"/>
  <c r="H712" i="1"/>
  <c r="W712" i="1" s="1"/>
  <c r="H713" i="1"/>
  <c r="W713" i="1" s="1"/>
  <c r="H714" i="1"/>
  <c r="W714" i="1" s="1"/>
  <c r="H715" i="1"/>
  <c r="W715" i="1" s="1"/>
  <c r="H716" i="1"/>
  <c r="W716" i="1" s="1"/>
  <c r="H717" i="1"/>
  <c r="W717" i="1" s="1"/>
  <c r="H718" i="1"/>
  <c r="W718" i="1" s="1"/>
  <c r="H719" i="1"/>
  <c r="W719" i="1" s="1"/>
  <c r="H720" i="1"/>
  <c r="W720" i="1" s="1"/>
  <c r="H721" i="1"/>
  <c r="W721" i="1" s="1"/>
  <c r="H722" i="1"/>
  <c r="W722" i="1" s="1"/>
  <c r="H723" i="1"/>
  <c r="W723" i="1" s="1"/>
  <c r="H724" i="1"/>
  <c r="W724" i="1" s="1"/>
  <c r="H725" i="1"/>
  <c r="W725" i="1" s="1"/>
  <c r="H726" i="1"/>
  <c r="W726" i="1" s="1"/>
  <c r="H727" i="1"/>
  <c r="W727" i="1" s="1"/>
  <c r="H728" i="1"/>
  <c r="W728" i="1" s="1"/>
  <c r="H729" i="1"/>
  <c r="W729" i="1" s="1"/>
  <c r="H730" i="1"/>
  <c r="W730" i="1" s="1"/>
  <c r="H731" i="1"/>
  <c r="W731" i="1" s="1"/>
  <c r="H732" i="1"/>
  <c r="W732" i="1" s="1"/>
  <c r="H733" i="1"/>
  <c r="W733" i="1" s="1"/>
  <c r="H734" i="1"/>
  <c r="W734" i="1" s="1"/>
  <c r="H735" i="1"/>
  <c r="W735" i="1" s="1"/>
  <c r="H899" i="1"/>
  <c r="W899" i="1" s="1"/>
  <c r="H900" i="1"/>
  <c r="W900" i="1" s="1"/>
  <c r="H901" i="1"/>
  <c r="W901" i="1" s="1"/>
  <c r="H902" i="1"/>
  <c r="W902" i="1" s="1"/>
  <c r="H903" i="1"/>
  <c r="W903" i="1" s="1"/>
  <c r="H904" i="1"/>
  <c r="W904" i="1" s="1"/>
  <c r="H905" i="1"/>
  <c r="W905" i="1" s="1"/>
  <c r="H906" i="1"/>
  <c r="W906" i="1" s="1"/>
  <c r="H907" i="1"/>
  <c r="W907" i="1" s="1"/>
  <c r="H908" i="1"/>
  <c r="W908" i="1" s="1"/>
  <c r="H909" i="1"/>
  <c r="W909" i="1" s="1"/>
  <c r="H910" i="1"/>
  <c r="W910" i="1" s="1"/>
  <c r="H911" i="1"/>
  <c r="W911" i="1" s="1"/>
  <c r="H912" i="1"/>
  <c r="W912" i="1" s="1"/>
  <c r="H913" i="1"/>
  <c r="W913" i="1" s="1"/>
  <c r="H914" i="1"/>
  <c r="W914" i="1" s="1"/>
  <c r="H916" i="1"/>
  <c r="W916" i="1" s="1"/>
  <c r="H917" i="1"/>
  <c r="W917" i="1" s="1"/>
  <c r="H918" i="1"/>
  <c r="W918" i="1" s="1"/>
  <c r="H919" i="1"/>
  <c r="W919" i="1" s="1"/>
  <c r="H920" i="1"/>
  <c r="W920" i="1" s="1"/>
  <c r="H921" i="1"/>
  <c r="W921" i="1" s="1"/>
  <c r="H922" i="1"/>
  <c r="W922" i="1" s="1"/>
  <c r="H923" i="1"/>
  <c r="W923" i="1" s="1"/>
  <c r="H924" i="1"/>
  <c r="W924" i="1" s="1"/>
  <c r="H925" i="1"/>
  <c r="W925" i="1" s="1"/>
  <c r="H926" i="1"/>
  <c r="W926" i="1" s="1"/>
  <c r="H927" i="1"/>
  <c r="W927" i="1" s="1"/>
  <c r="H928" i="1"/>
  <c r="W928" i="1" s="1"/>
  <c r="H929" i="1"/>
  <c r="W929" i="1" s="1"/>
  <c r="H930" i="1"/>
  <c r="W930" i="1" s="1"/>
  <c r="H931" i="1"/>
  <c r="W931" i="1" s="1"/>
  <c r="H937" i="1"/>
  <c r="W937" i="1" s="1"/>
  <c r="H938" i="1"/>
  <c r="W938" i="1" s="1"/>
  <c r="H939" i="1"/>
  <c r="W939" i="1" s="1"/>
  <c r="H940" i="1"/>
  <c r="W940" i="1" s="1"/>
  <c r="H941" i="1"/>
  <c r="W941" i="1" s="1"/>
  <c r="H945" i="1"/>
  <c r="W945" i="1" s="1"/>
  <c r="H946" i="1"/>
  <c r="W946" i="1" s="1"/>
  <c r="H947" i="1"/>
  <c r="W947" i="1" s="1"/>
  <c r="H948" i="1"/>
  <c r="W948" i="1" s="1"/>
  <c r="H949" i="1"/>
  <c r="W949" i="1" s="1"/>
  <c r="H950" i="1"/>
  <c r="W950" i="1" s="1"/>
  <c r="H951" i="1"/>
  <c r="W951" i="1" s="1"/>
  <c r="H952" i="1"/>
  <c r="W952" i="1" s="1"/>
  <c r="H953" i="1"/>
  <c r="W953" i="1" s="1"/>
  <c r="H954" i="1"/>
  <c r="W954" i="1" s="1"/>
  <c r="H955" i="1"/>
  <c r="W955" i="1" s="1"/>
  <c r="H956" i="1"/>
  <c r="W956" i="1" s="1"/>
  <c r="H957" i="1"/>
  <c r="W957" i="1" s="1"/>
  <c r="H958" i="1"/>
  <c r="W958" i="1" s="1"/>
  <c r="H959" i="1"/>
  <c r="W959" i="1" s="1"/>
  <c r="H960" i="1"/>
  <c r="W960" i="1" s="1"/>
  <c r="H961" i="1"/>
  <c r="W961" i="1" s="1"/>
  <c r="H962" i="1"/>
  <c r="W962" i="1" s="1"/>
  <c r="H963" i="1"/>
  <c r="W963" i="1" s="1"/>
  <c r="H964" i="1"/>
  <c r="W964" i="1" s="1"/>
  <c r="H965" i="1"/>
  <c r="W965" i="1" s="1"/>
  <c r="H966" i="1"/>
  <c r="W966" i="1" s="1"/>
  <c r="H967" i="1"/>
  <c r="W967" i="1" s="1"/>
  <c r="H968" i="1"/>
  <c r="W968" i="1" s="1"/>
  <c r="H969" i="1"/>
  <c r="W969" i="1" s="1"/>
  <c r="H970" i="1"/>
  <c r="W970" i="1" s="1"/>
  <c r="H971" i="1"/>
  <c r="W971" i="1" s="1"/>
  <c r="H972" i="1"/>
  <c r="W972" i="1" s="1"/>
  <c r="H974" i="1"/>
  <c r="W974" i="1" s="1"/>
  <c r="H975" i="1"/>
  <c r="W975" i="1" s="1"/>
  <c r="H976" i="1"/>
  <c r="W976" i="1" s="1"/>
  <c r="H977" i="1"/>
  <c r="W977" i="1" s="1"/>
  <c r="H978" i="1"/>
  <c r="W978" i="1" s="1"/>
  <c r="H979" i="1"/>
  <c r="W979" i="1" s="1"/>
  <c r="H980" i="1"/>
  <c r="W980" i="1" s="1"/>
  <c r="H981" i="1"/>
  <c r="W981" i="1" s="1"/>
  <c r="H982" i="1"/>
  <c r="W982" i="1" s="1"/>
  <c r="H984" i="1"/>
  <c r="W984" i="1" s="1"/>
  <c r="H985" i="1"/>
  <c r="W985" i="1" s="1"/>
  <c r="H986" i="1"/>
  <c r="W986" i="1" s="1"/>
  <c r="H987" i="1"/>
  <c r="W987" i="1" s="1"/>
  <c r="H988" i="1"/>
  <c r="W988" i="1" s="1"/>
  <c r="H989" i="1"/>
  <c r="W989" i="1" s="1"/>
  <c r="H990" i="1"/>
  <c r="W990" i="1" s="1"/>
  <c r="H991" i="1"/>
  <c r="W991" i="1" s="1"/>
  <c r="H992" i="1"/>
  <c r="W992" i="1" s="1"/>
  <c r="H993" i="1"/>
  <c r="W993" i="1" s="1"/>
  <c r="H994" i="1"/>
  <c r="W994" i="1" s="1"/>
  <c r="H995" i="1"/>
  <c r="W995" i="1" s="1"/>
  <c r="H996" i="1"/>
  <c r="W996" i="1" s="1"/>
  <c r="H997" i="1"/>
  <c r="W997" i="1" s="1"/>
  <c r="H998" i="1"/>
  <c r="W998" i="1" s="1"/>
  <c r="H999" i="1"/>
  <c r="W999" i="1" s="1"/>
  <c r="H1000" i="1"/>
  <c r="W1000" i="1" s="1"/>
  <c r="H1001" i="1"/>
  <c r="W1001" i="1" s="1"/>
  <c r="H1002" i="1"/>
  <c r="W1002" i="1" s="1"/>
  <c r="H1003" i="1"/>
  <c r="W1003" i="1" s="1"/>
  <c r="H1004" i="1"/>
  <c r="W1004" i="1" s="1"/>
  <c r="H1005" i="1"/>
  <c r="W1005" i="1" s="1"/>
  <c r="H1006" i="1"/>
  <c r="W1006" i="1" s="1"/>
  <c r="H1007" i="1"/>
  <c r="W1007" i="1" s="1"/>
  <c r="H1008" i="1"/>
  <c r="W1008" i="1" s="1"/>
  <c r="H1009" i="1"/>
  <c r="W1009" i="1" s="1"/>
  <c r="H1010" i="1"/>
  <c r="W1010" i="1" s="1"/>
  <c r="H1011" i="1"/>
  <c r="W1011" i="1" s="1"/>
  <c r="H1012" i="1"/>
  <c r="W1012" i="1" s="1"/>
  <c r="H1013" i="1"/>
  <c r="W1013" i="1" s="1"/>
  <c r="H1014" i="1"/>
  <c r="W1014" i="1" s="1"/>
  <c r="H1015" i="1"/>
  <c r="W1015" i="1" s="1"/>
  <c r="H1016" i="1"/>
  <c r="W1016" i="1" s="1"/>
  <c r="H1021" i="1"/>
  <c r="W1021" i="1" s="1"/>
  <c r="H1022" i="1"/>
  <c r="W1022" i="1" s="1"/>
  <c r="H1023" i="1"/>
  <c r="W1023" i="1" s="1"/>
  <c r="H52" i="1" l="1"/>
  <c r="W52" i="1" s="1"/>
  <c r="H44" i="1"/>
  <c r="H936" i="1"/>
  <c r="W936" i="1" s="1"/>
  <c r="H915" i="1"/>
  <c r="W915" i="1" s="1"/>
  <c r="H898" i="1"/>
  <c r="W898" i="1" s="1"/>
  <c r="H242" i="1"/>
  <c r="W242" i="1" s="1"/>
  <c r="H259" i="1"/>
  <c r="W259" i="1" s="1"/>
  <c r="H247" i="1"/>
  <c r="W247" i="1" s="1"/>
  <c r="H255" i="1"/>
  <c r="W255" i="1" s="1"/>
  <c r="H24" i="1"/>
  <c r="W24" i="1" s="1"/>
  <c r="H227" i="1"/>
  <c r="W227" i="1" s="1"/>
  <c r="H96" i="1"/>
  <c r="W96" i="1" s="1"/>
  <c r="H163" i="1"/>
  <c r="H1024" i="1"/>
  <c r="W1024" i="1" s="1"/>
  <c r="H187" i="1"/>
  <c r="W187" i="1" s="1"/>
  <c r="H385" i="1"/>
  <c r="W385" i="1" s="1"/>
  <c r="H307" i="1"/>
  <c r="W307" i="1" s="1"/>
  <c r="H211" i="1"/>
  <c r="W211" i="1" s="1"/>
  <c r="H358" i="1"/>
  <c r="W358" i="1" s="1"/>
  <c r="H332" i="1"/>
  <c r="W332" i="1" s="1"/>
  <c r="H661" i="1"/>
  <c r="W661" i="1" s="1"/>
  <c r="D38" i="3"/>
  <c r="H706" i="1"/>
  <c r="H584" i="1"/>
  <c r="W584" i="1" s="1"/>
  <c r="H290" i="1"/>
  <c r="W290" i="1" s="1"/>
  <c r="H505" i="1"/>
  <c r="W505" i="1" s="1"/>
  <c r="H282" i="1"/>
  <c r="W282" i="1" s="1"/>
  <c r="H198" i="1"/>
  <c r="W198" i="1" s="1"/>
  <c r="H613" i="1"/>
  <c r="W613" i="1" s="1"/>
  <c r="H983" i="1"/>
  <c r="W983" i="1" s="1"/>
  <c r="H943" i="1"/>
  <c r="W943" i="1" s="1"/>
  <c r="H420" i="1"/>
  <c r="W420" i="1" s="1"/>
  <c r="H631" i="1"/>
  <c r="W631" i="1" s="1"/>
  <c r="H314" i="1"/>
  <c r="W314" i="1" s="1"/>
  <c r="H217" i="1"/>
  <c r="W217" i="1" s="1"/>
  <c r="H128" i="1"/>
  <c r="W128" i="1" s="1"/>
  <c r="H121" i="1"/>
  <c r="W121" i="1" s="1"/>
  <c r="H115" i="1"/>
  <c r="W115" i="1" s="1"/>
  <c r="H413" i="1"/>
  <c r="W413" i="1" s="1"/>
  <c r="H265" i="1"/>
  <c r="W265" i="1" s="1"/>
  <c r="H221" i="1"/>
  <c r="W221" i="1" s="1"/>
  <c r="H133" i="1"/>
  <c r="W133" i="1" s="1"/>
  <c r="H105" i="1"/>
  <c r="W105" i="1" s="1"/>
  <c r="H463" i="1"/>
  <c r="W463" i="1" s="1"/>
  <c r="H625" i="1"/>
  <c r="W625" i="1" s="1"/>
  <c r="H41" i="1"/>
  <c r="W41" i="1" s="1"/>
  <c r="H33" i="1"/>
  <c r="W33" i="1" s="1"/>
  <c r="H154" i="1"/>
  <c r="W154" i="1" s="1"/>
  <c r="H14" i="1"/>
  <c r="H705" i="1" l="1"/>
  <c r="W706" i="1"/>
  <c r="H162" i="1"/>
  <c r="W162" i="1" s="1"/>
  <c r="W163" i="1"/>
  <c r="C19" i="4"/>
  <c r="W44" i="1"/>
  <c r="H13" i="1"/>
  <c r="W14" i="1"/>
  <c r="C33" i="4"/>
  <c r="AQ33" i="4" s="1"/>
  <c r="C37" i="4"/>
  <c r="AQ37" i="4" s="1"/>
  <c r="C57" i="4"/>
  <c r="AQ57" i="4" s="1"/>
  <c r="C31" i="4"/>
  <c r="C47" i="4"/>
  <c r="C23" i="4"/>
  <c r="AQ23" i="4" s="1"/>
  <c r="C49" i="4"/>
  <c r="C29" i="4"/>
  <c r="C53" i="4"/>
  <c r="AQ53" i="4" s="1"/>
  <c r="C15" i="4"/>
  <c r="C35" i="4"/>
  <c r="AQ35" i="4" s="1"/>
  <c r="C21" i="4"/>
  <c r="H942" i="1"/>
  <c r="W942" i="1" s="1"/>
  <c r="H264" i="1"/>
  <c r="H660" i="1"/>
  <c r="W660" i="1" s="1"/>
  <c r="H583" i="1"/>
  <c r="W583" i="1" s="1"/>
  <c r="H32" i="1"/>
  <c r="H104" i="1"/>
  <c r="W104" i="1" s="1"/>
  <c r="AQ47" i="4" l="1"/>
  <c r="AP19" i="4"/>
  <c r="AQ19" i="4"/>
  <c r="AQ29" i="4"/>
  <c r="AQ31" i="4"/>
  <c r="D17" i="3"/>
  <c r="C45" i="4"/>
  <c r="AQ45" i="4" s="1"/>
  <c r="W705" i="1"/>
  <c r="C39" i="4"/>
  <c r="AQ39" i="4" s="1"/>
  <c r="W264" i="1"/>
  <c r="H161" i="1"/>
  <c r="W161" i="1" s="1"/>
  <c r="W32" i="1"/>
  <c r="C13" i="4"/>
  <c r="D14" i="3" s="1"/>
  <c r="W13" i="1"/>
  <c r="AN30" i="4"/>
  <c r="AP35" i="4"/>
  <c r="D25" i="3"/>
  <c r="AP57" i="4"/>
  <c r="D36" i="3"/>
  <c r="AP31" i="4"/>
  <c r="D23" i="3"/>
  <c r="AH15" i="4"/>
  <c r="Z15" i="4"/>
  <c r="R15" i="4"/>
  <c r="J15" i="4"/>
  <c r="S15" i="4"/>
  <c r="D15" i="3"/>
  <c r="AG15" i="4"/>
  <c r="Y15" i="4"/>
  <c r="Q15" i="4"/>
  <c r="I15" i="4"/>
  <c r="AF15" i="4"/>
  <c r="X15" i="4"/>
  <c r="P15" i="4"/>
  <c r="H15" i="4"/>
  <c r="AA15" i="4"/>
  <c r="K15" i="4"/>
  <c r="AM15" i="4"/>
  <c r="AE15" i="4"/>
  <c r="W15" i="4"/>
  <c r="O15" i="4"/>
  <c r="G15" i="4"/>
  <c r="AL15" i="4"/>
  <c r="AD15" i="4"/>
  <c r="V15" i="4"/>
  <c r="N15" i="4"/>
  <c r="F15" i="4"/>
  <c r="AI15" i="4"/>
  <c r="AK15" i="4"/>
  <c r="AC15" i="4"/>
  <c r="U15" i="4"/>
  <c r="M15" i="4"/>
  <c r="E15" i="4"/>
  <c r="AJ15" i="4"/>
  <c r="AB15" i="4"/>
  <c r="T15" i="4"/>
  <c r="L15" i="4"/>
  <c r="D15" i="4"/>
  <c r="AP37" i="4"/>
  <c r="D26" i="3"/>
  <c r="AP53" i="4"/>
  <c r="D34" i="3"/>
  <c r="AP33" i="4"/>
  <c r="D24" i="3"/>
  <c r="D18" i="3"/>
  <c r="AP29" i="4"/>
  <c r="D22" i="3"/>
  <c r="D32" i="3"/>
  <c r="AP39" i="4"/>
  <c r="D27" i="3"/>
  <c r="AP23" i="4"/>
  <c r="D19" i="3"/>
  <c r="AP47" i="4"/>
  <c r="D31" i="3"/>
  <c r="C41" i="4"/>
  <c r="AQ41" i="4" s="1"/>
  <c r="C43" i="4"/>
  <c r="AQ43" i="4" s="1"/>
  <c r="C55" i="4"/>
  <c r="AQ55" i="4" s="1"/>
  <c r="C25" i="4"/>
  <c r="C17" i="4"/>
  <c r="AQ17" i="4" s="1"/>
  <c r="C27" i="4"/>
  <c r="AN34" i="4"/>
  <c r="AN52" i="4"/>
  <c r="AN60" i="4"/>
  <c r="H13" i="4" l="1"/>
  <c r="G1026" i="1"/>
  <c r="L1268" i="1" s="1"/>
  <c r="E13" i="4"/>
  <c r="E61" i="4" s="1"/>
  <c r="D13" i="4"/>
  <c r="AQ27" i="4"/>
  <c r="F13" i="4"/>
  <c r="AQ25" i="4"/>
  <c r="G13" i="4"/>
  <c r="AN54" i="4"/>
  <c r="D30" i="3"/>
  <c r="AP45" i="4"/>
  <c r="AN48" i="4"/>
  <c r="C59" i="4"/>
  <c r="AM61" i="4"/>
  <c r="AM59" i="4"/>
  <c r="AB61" i="4"/>
  <c r="AB59" i="4"/>
  <c r="Z61" i="4"/>
  <c r="Z59" i="4"/>
  <c r="AD59" i="4"/>
  <c r="AD61" i="4"/>
  <c r="AA59" i="4"/>
  <c r="AA61" i="4"/>
  <c r="AG59" i="4"/>
  <c r="AG61" i="4"/>
  <c r="AL61" i="4"/>
  <c r="AL59" i="4"/>
  <c r="AE61" i="4"/>
  <c r="AE59" i="4"/>
  <c r="AC61" i="4"/>
  <c r="AC59" i="4"/>
  <c r="E59" i="4"/>
  <c r="AJ59" i="4"/>
  <c r="AJ61" i="4"/>
  <c r="AH59" i="4"/>
  <c r="AH61" i="4"/>
  <c r="AK61" i="4"/>
  <c r="AK59" i="4"/>
  <c r="D61" i="4"/>
  <c r="D59" i="4"/>
  <c r="AI59" i="4"/>
  <c r="AI61" i="4"/>
  <c r="AF61" i="4"/>
  <c r="AF59" i="4"/>
  <c r="AN32" i="4"/>
  <c r="AN49" i="4"/>
  <c r="AP27" i="4"/>
  <c r="D21" i="3"/>
  <c r="AP17" i="4"/>
  <c r="D16" i="3"/>
  <c r="AP25" i="4"/>
  <c r="D20" i="3"/>
  <c r="AP55" i="4"/>
  <c r="D35" i="3"/>
  <c r="AN15" i="4"/>
  <c r="AP43" i="4"/>
  <c r="D29" i="3"/>
  <c r="AP41" i="4"/>
  <c r="D28" i="3"/>
  <c r="AN38" i="4"/>
  <c r="AN24" i="4"/>
  <c r="AN36" i="4"/>
  <c r="AN58" i="4"/>
  <c r="AN50" i="4"/>
  <c r="AN16" i="4"/>
  <c r="AN20" i="4"/>
  <c r="AN40" i="4"/>
  <c r="AO60" i="4"/>
  <c r="AP60" i="4"/>
  <c r="L1269" i="1"/>
  <c r="G1028" i="1"/>
  <c r="I13" i="4"/>
  <c r="AM62" i="4" l="1"/>
  <c r="AM90" i="4" s="1"/>
  <c r="AP49" i="4"/>
  <c r="AQ49" i="4"/>
  <c r="AP15" i="4"/>
  <c r="AQ15" i="4"/>
  <c r="AN46" i="4"/>
  <c r="Z62" i="4"/>
  <c r="Z90" i="4" s="1"/>
  <c r="D37" i="3"/>
  <c r="AK62" i="4"/>
  <c r="AK90" i="4" s="1"/>
  <c r="AJ62" i="4"/>
  <c r="AJ90" i="4" s="1"/>
  <c r="AN28" i="4"/>
  <c r="AL62" i="4"/>
  <c r="AL90" i="4" s="1"/>
  <c r="AE62" i="4"/>
  <c r="AE90" i="4" s="1"/>
  <c r="AG62" i="4"/>
  <c r="AG90" i="4" s="1"/>
  <c r="AA62" i="4"/>
  <c r="AA90" i="4" s="1"/>
  <c r="AD62" i="4"/>
  <c r="AD90" i="4" s="1"/>
  <c r="AI62" i="4"/>
  <c r="AI90" i="4" s="1"/>
  <c r="AH62" i="4"/>
  <c r="AH90" i="4" s="1"/>
  <c r="AB62" i="4"/>
  <c r="AB90" i="4" s="1"/>
  <c r="AF62" i="4"/>
  <c r="AF90" i="4" s="1"/>
  <c r="AC62" i="4"/>
  <c r="AC90" i="4" s="1"/>
  <c r="AN18" i="4"/>
  <c r="AN56" i="4"/>
  <c r="AN42" i="4"/>
  <c r="AN44" i="4"/>
  <c r="AN26" i="4"/>
  <c r="D39" i="3"/>
  <c r="C61" i="4"/>
  <c r="D62" i="4"/>
  <c r="AN14" i="4"/>
  <c r="D54" i="3"/>
  <c r="AN13" i="4"/>
  <c r="G1029" i="1"/>
  <c r="H1270" i="1" s="1"/>
  <c r="W1270" i="1" s="1"/>
  <c r="AP13" i="4" l="1"/>
  <c r="AQ13" i="4"/>
  <c r="E64" i="4"/>
  <c r="E84" i="4" s="1"/>
  <c r="G64" i="4"/>
  <c r="G84" i="4" s="1"/>
  <c r="F64" i="4"/>
  <c r="F84" i="4" s="1"/>
  <c r="I64" i="4"/>
  <c r="I84" i="4" s="1"/>
  <c r="D64" i="4"/>
  <c r="D84" i="4" s="1"/>
  <c r="H64" i="4"/>
  <c r="H84" i="4" s="1"/>
  <c r="AN64" i="4" l="1"/>
  <c r="I85" i="4"/>
  <c r="I86" i="4" s="1"/>
  <c r="F85" i="4"/>
  <c r="F86" i="4" s="1"/>
  <c r="H85" i="4"/>
  <c r="H86" i="4" s="1"/>
  <c r="G85" i="4"/>
  <c r="G86" i="4" s="1"/>
  <c r="E85" i="4"/>
  <c r="E86" i="4" s="1"/>
  <c r="AP64" i="4" l="1"/>
  <c r="AQ64" i="4"/>
  <c r="AN65" i="4"/>
  <c r="D85" i="4"/>
  <c r="AN85" i="4" s="1"/>
  <c r="AN84" i="4"/>
  <c r="AP84" i="4" s="1"/>
  <c r="D86" i="4" l="1"/>
  <c r="AO85" i="4"/>
  <c r="AP85" i="4"/>
  <c r="AN86" i="4" l="1"/>
  <c r="AO86" i="4" s="1"/>
  <c r="D90" i="4"/>
  <c r="E62" i="4"/>
  <c r="E90" i="4" s="1"/>
  <c r="AN22" i="4" l="1"/>
  <c r="J59" i="4" l="1"/>
  <c r="J61" i="4"/>
  <c r="T59" i="4"/>
  <c r="R59" i="4"/>
  <c r="O59" i="4"/>
  <c r="N59" i="4"/>
  <c r="Q59" i="4"/>
  <c r="Q62" i="4" s="1"/>
  <c r="Q90" i="4" s="1"/>
  <c r="F59" i="4"/>
  <c r="F61" i="4"/>
  <c r="S59" i="4"/>
  <c r="L59" i="4"/>
  <c r="L61" i="4"/>
  <c r="P59" i="4"/>
  <c r="X59" i="4"/>
  <c r="G61" i="4"/>
  <c r="G59" i="4"/>
  <c r="K61" i="4"/>
  <c r="K59" i="4"/>
  <c r="Y59" i="4"/>
  <c r="Y61" i="4"/>
  <c r="M59" i="4"/>
  <c r="H61" i="4"/>
  <c r="H59" i="4"/>
  <c r="U59" i="4"/>
  <c r="V59" i="4"/>
  <c r="W59" i="4"/>
  <c r="I61" i="4"/>
  <c r="I59" i="4"/>
  <c r="AN21" i="4"/>
  <c r="T62" i="4" l="1"/>
  <c r="T90" i="4" s="1"/>
  <c r="W62" i="4"/>
  <c r="W90" i="4" s="1"/>
  <c r="M62" i="4"/>
  <c r="M90" i="4" s="1"/>
  <c r="X62" i="4"/>
  <c r="X90" i="4" s="1"/>
  <c r="J62" i="4"/>
  <c r="J90" i="4" s="1"/>
  <c r="AP21" i="4"/>
  <c r="AQ21" i="4"/>
  <c r="I62" i="4"/>
  <c r="I90" i="4" s="1"/>
  <c r="AN59" i="4"/>
  <c r="F62" i="4"/>
  <c r="F90" i="4" s="1"/>
  <c r="O62" i="4"/>
  <c r="O90" i="4" s="1"/>
  <c r="L62" i="4"/>
  <c r="L90" i="4" s="1"/>
  <c r="R62" i="4"/>
  <c r="R90" i="4" s="1"/>
  <c r="U62" i="4"/>
  <c r="U90" i="4" s="1"/>
  <c r="K62" i="4"/>
  <c r="K90" i="4" s="1"/>
  <c r="Y62" i="4"/>
  <c r="Y90" i="4" s="1"/>
  <c r="P62" i="4"/>
  <c r="P90" i="4" s="1"/>
  <c r="H62" i="4"/>
  <c r="H90" i="4" s="1"/>
  <c r="G62" i="4"/>
  <c r="G90" i="4" s="1"/>
  <c r="S62" i="4"/>
  <c r="S90" i="4" s="1"/>
  <c r="N62" i="4"/>
  <c r="N90" i="4" s="1"/>
  <c r="V62" i="4"/>
  <c r="V90" i="4" s="1"/>
  <c r="AN61" i="4"/>
  <c r="AN62" i="4" l="1"/>
  <c r="AN90" i="4"/>
  <c r="AP61" i="4"/>
  <c r="AO61" i="4"/>
  <c r="D40" i="3"/>
  <c r="D56" i="3" s="1"/>
  <c r="C62" i="4"/>
  <c r="AO59" i="4"/>
  <c r="AO62" i="4" l="1"/>
  <c r="C90" i="4"/>
  <c r="AO90" i="4" s="1"/>
</calcChain>
</file>

<file path=xl/sharedStrings.xml><?xml version="1.0" encoding="utf-8"?>
<sst xmlns="http://schemas.openxmlformats.org/spreadsheetml/2006/main" count="7555" uniqueCount="3698">
  <si>
    <t>BDI - ELEVADOR - 14,02%</t>
  </si>
  <si>
    <t>SECRETARIA DE ESTADO DA SAÚDE</t>
  </si>
  <si>
    <t>COORDENADORIA GERAL DE ADMINISTRAÇÃO</t>
  </si>
  <si>
    <t>GRUPO TÉCNICO DE EDIFICAÇÕES</t>
  </si>
  <si>
    <t>OBRA:</t>
  </si>
  <si>
    <t>LOCAL:</t>
  </si>
  <si>
    <t>CONJUNTO HOSPITALAR DO MANDAQUI - Rua Voluntários da Pátria, nº 4301 – Santana – São Paulo</t>
  </si>
  <si>
    <t>VALOR 
TOTAL R$</t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</si>
  <si>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</si>
  <si>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CÓDIGO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</si>
  <si>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</si>
  <si>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UND</t>
    </r>
  </si>
  <si>
    <r>
      <rPr>
        <b/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</si>
  <si>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>1</t>
    </r>
  </si>
  <si>
    <r>
      <rPr>
        <b/>
        <sz val="9"/>
        <rFont val="Arial"/>
        <family val="2"/>
      </rPr>
      <t>PROJETOS</t>
    </r>
  </si>
  <si>
    <r>
      <rPr>
        <sz val="9"/>
        <rFont val="Arial"/>
        <family val="2"/>
      </rPr>
      <t>1.1</t>
    </r>
  </si>
  <si>
    <r>
      <rPr>
        <sz val="9"/>
        <rFont val="Arial"/>
        <family val="2"/>
      </rPr>
      <t>01.17.031</t>
    </r>
  </si>
  <si>
    <r>
      <rPr>
        <sz val="9"/>
        <rFont val="Arial"/>
        <family val="2"/>
      </rPr>
      <t>UN</t>
    </r>
  </si>
  <si>
    <r>
      <rPr>
        <sz val="9"/>
        <rFont val="Arial"/>
        <family val="2"/>
      </rPr>
      <t>1.2</t>
    </r>
  </si>
  <si>
    <r>
      <rPr>
        <sz val="9"/>
        <rFont val="Arial"/>
        <family val="2"/>
      </rPr>
      <t>01.17.041</t>
    </r>
  </si>
  <si>
    <r>
      <rPr>
        <sz val="9"/>
        <rFont val="Arial"/>
        <family val="2"/>
      </rPr>
      <t>1.3</t>
    </r>
  </si>
  <si>
    <r>
      <rPr>
        <sz val="9"/>
        <rFont val="Arial"/>
        <family val="2"/>
      </rPr>
      <t>01.17.051</t>
    </r>
  </si>
  <si>
    <r>
      <rPr>
        <sz val="9"/>
        <rFont val="Arial"/>
        <family val="2"/>
      </rPr>
      <t>1.4</t>
    </r>
  </si>
  <si>
    <r>
      <rPr>
        <sz val="9"/>
        <rFont val="Arial"/>
        <family val="2"/>
      </rPr>
      <t>01.17.071</t>
    </r>
  </si>
  <si>
    <r>
      <rPr>
        <sz val="9"/>
        <rFont val="Arial"/>
        <family val="2"/>
      </rPr>
      <t>1.5</t>
    </r>
  </si>
  <si>
    <r>
      <rPr>
        <sz val="9"/>
        <rFont val="Arial"/>
        <family val="2"/>
      </rPr>
      <t>01.17.081</t>
    </r>
  </si>
  <si>
    <r>
      <rPr>
        <sz val="9"/>
        <rFont val="Arial"/>
        <family val="2"/>
      </rPr>
      <t>1.6</t>
    </r>
  </si>
  <si>
    <r>
      <rPr>
        <sz val="9"/>
        <rFont val="Arial"/>
        <family val="2"/>
      </rPr>
      <t>01.17.111</t>
    </r>
  </si>
  <si>
    <r>
      <rPr>
        <sz val="9"/>
        <rFont val="Arial"/>
        <family val="2"/>
      </rPr>
      <t>1.7</t>
    </r>
  </si>
  <si>
    <r>
      <rPr>
        <sz val="9"/>
        <rFont val="Arial"/>
        <family val="2"/>
      </rPr>
      <t>01.17.121</t>
    </r>
  </si>
  <si>
    <r>
      <rPr>
        <sz val="9"/>
        <rFont val="Arial"/>
        <family val="2"/>
      </rPr>
      <t>1.8</t>
    </r>
  </si>
  <si>
    <r>
      <rPr>
        <sz val="9"/>
        <rFont val="Arial"/>
        <family val="2"/>
      </rPr>
      <t>01.17.151</t>
    </r>
  </si>
  <si>
    <r>
      <rPr>
        <sz val="9"/>
        <rFont val="Arial"/>
        <family val="2"/>
      </rPr>
      <t>1.9</t>
    </r>
  </si>
  <si>
    <r>
      <rPr>
        <sz val="9"/>
        <rFont val="Arial"/>
        <family val="2"/>
      </rPr>
      <t>01.17.161</t>
    </r>
  </si>
  <si>
    <r>
      <rPr>
        <sz val="9"/>
        <rFont val="Arial"/>
        <family val="2"/>
      </rPr>
      <t>1.10</t>
    </r>
  </si>
  <si>
    <r>
      <rPr>
        <sz val="9"/>
        <rFont val="Arial"/>
        <family val="2"/>
      </rPr>
      <t>01.06.041</t>
    </r>
  </si>
  <si>
    <r>
      <rPr>
        <b/>
        <sz val="9"/>
        <rFont val="Arial"/>
        <family val="2"/>
      </rPr>
      <t>2</t>
    </r>
  </si>
  <si>
    <r>
      <rPr>
        <b/>
        <sz val="9"/>
        <rFont val="Arial"/>
        <family val="2"/>
      </rPr>
      <t>SERVIÇOS PRELIMINARES</t>
    </r>
  </si>
  <si>
    <r>
      <rPr>
        <sz val="9"/>
        <rFont val="Arial"/>
        <family val="2"/>
      </rPr>
      <t>2.1</t>
    </r>
  </si>
  <si>
    <r>
      <rPr>
        <sz val="9"/>
        <rFont val="Arial"/>
        <family val="2"/>
      </rPr>
      <t>02.01.021</t>
    </r>
  </si>
  <si>
    <r>
      <rPr>
        <sz val="9"/>
        <rFont val="Arial"/>
        <family val="2"/>
      </rPr>
      <t>M2</t>
    </r>
  </si>
  <si>
    <r>
      <rPr>
        <sz val="9"/>
        <rFont val="Arial"/>
        <family val="2"/>
      </rPr>
      <t>2.2</t>
    </r>
  </si>
  <si>
    <r>
      <rPr>
        <sz val="9"/>
        <rFont val="Arial"/>
        <family val="2"/>
      </rPr>
      <t>02.01.200</t>
    </r>
  </si>
  <si>
    <r>
      <rPr>
        <sz val="9"/>
        <rFont val="Arial"/>
        <family val="2"/>
      </rPr>
      <t>02.02.130</t>
    </r>
  </si>
  <si>
    <r>
      <rPr>
        <sz val="9"/>
        <rFont val="Arial"/>
        <family val="2"/>
      </rPr>
      <t>02.02.140</t>
    </r>
  </si>
  <si>
    <r>
      <rPr>
        <sz val="9"/>
        <rFont val="Arial"/>
        <family val="2"/>
      </rPr>
      <t>02.02.150</t>
    </r>
  </si>
  <si>
    <r>
      <rPr>
        <sz val="9"/>
        <rFont val="Arial"/>
        <family val="2"/>
      </rPr>
      <t>02.03.120</t>
    </r>
  </si>
  <si>
    <r>
      <rPr>
        <sz val="9"/>
        <rFont val="Arial"/>
        <family val="2"/>
      </rPr>
      <t>02.08.020</t>
    </r>
  </si>
  <si>
    <r>
      <rPr>
        <b/>
        <sz val="9"/>
        <rFont val="Arial"/>
        <family val="2"/>
      </rPr>
      <t>3</t>
    </r>
  </si>
  <si>
    <r>
      <rPr>
        <b/>
        <sz val="9"/>
        <rFont val="Arial"/>
        <family val="2"/>
      </rPr>
      <t>EQUIPAMENTOS</t>
    </r>
  </si>
  <si>
    <r>
      <rPr>
        <b/>
        <sz val="9"/>
        <rFont val="Arial"/>
        <family val="2"/>
      </rPr>
      <t>3.1</t>
    </r>
  </si>
  <si>
    <r>
      <rPr>
        <b/>
        <sz val="9"/>
        <rFont val="Arial"/>
        <family val="2"/>
      </rPr>
      <t>PRODUÇÃO</t>
    </r>
  </si>
  <si>
    <r>
      <rPr>
        <sz val="9"/>
        <rFont val="Arial"/>
        <family val="2"/>
      </rPr>
      <t>3.1.1</t>
    </r>
  </si>
  <si>
    <r>
      <rPr>
        <sz val="9"/>
        <rFont val="Arial"/>
        <family val="2"/>
      </rPr>
      <t>02.05.202</t>
    </r>
  </si>
  <si>
    <r>
      <rPr>
        <sz val="9"/>
        <rFont val="Arial"/>
        <family val="2"/>
      </rPr>
      <t>3.1.2</t>
    </r>
  </si>
  <si>
    <r>
      <rPr>
        <sz val="9"/>
        <rFont val="Arial"/>
        <family val="2"/>
      </rPr>
      <t>02.05.212</t>
    </r>
  </si>
  <si>
    <r>
      <rPr>
        <sz val="9"/>
        <rFont val="Arial"/>
        <family val="2"/>
      </rPr>
      <t>3.1.3</t>
    </r>
  </si>
  <si>
    <r>
      <rPr>
        <sz val="9"/>
        <rFont val="Arial"/>
        <family val="2"/>
      </rPr>
      <t>02.05.060</t>
    </r>
  </si>
  <si>
    <r>
      <rPr>
        <sz val="9"/>
        <rFont val="Arial"/>
        <family val="2"/>
      </rPr>
      <t>M</t>
    </r>
  </si>
  <si>
    <r>
      <rPr>
        <sz val="9"/>
        <rFont val="Arial"/>
        <family val="2"/>
      </rPr>
      <t>3.1.4</t>
    </r>
  </si>
  <si>
    <r>
      <rPr>
        <sz val="9"/>
        <rFont val="Arial"/>
        <family val="2"/>
      </rPr>
      <t>02.05.090</t>
    </r>
  </si>
  <si>
    <r>
      <rPr>
        <sz val="9"/>
        <rFont val="Arial"/>
        <family val="2"/>
      </rPr>
      <t>3.1.5</t>
    </r>
  </si>
  <si>
    <r>
      <rPr>
        <sz val="9"/>
        <rFont val="Arial"/>
        <family val="2"/>
      </rPr>
      <t>02.05.100</t>
    </r>
  </si>
  <si>
    <r>
      <rPr>
        <sz val="9"/>
        <rFont val="Arial"/>
        <family val="2"/>
      </rPr>
      <t>3.1.6</t>
    </r>
  </si>
  <si>
    <r>
      <rPr>
        <sz val="9"/>
        <rFont val="Arial"/>
        <family val="2"/>
      </rPr>
      <t>02.06.040</t>
    </r>
  </si>
  <si>
    <r>
      <rPr>
        <sz val="9"/>
        <rFont val="Arial"/>
        <family val="2"/>
      </rPr>
      <t>3.1.7</t>
    </r>
  </si>
  <si>
    <r>
      <rPr>
        <sz val="9"/>
        <rFont val="Arial"/>
        <family val="2"/>
      </rPr>
      <t>Elevador de obra - Cremalheira - 5 paradas</t>
    </r>
  </si>
  <si>
    <r>
      <rPr>
        <sz val="9"/>
        <rFont val="Arial"/>
        <family val="2"/>
      </rPr>
      <t>VB</t>
    </r>
  </si>
  <si>
    <r>
      <rPr>
        <b/>
        <sz val="9"/>
        <rFont val="Arial"/>
        <family val="2"/>
      </rPr>
      <t>3.2</t>
    </r>
  </si>
  <si>
    <r>
      <rPr>
        <b/>
        <sz val="9"/>
        <rFont val="Arial"/>
        <family val="2"/>
      </rPr>
      <t>SEGURANÇA</t>
    </r>
  </si>
  <si>
    <r>
      <rPr>
        <sz val="9"/>
        <rFont val="Arial"/>
        <family val="2"/>
      </rPr>
      <t>3.2.1</t>
    </r>
  </si>
  <si>
    <r>
      <rPr>
        <sz val="9"/>
        <rFont val="Arial"/>
        <family val="2"/>
      </rPr>
      <t>02.03.200</t>
    </r>
  </si>
  <si>
    <r>
      <rPr>
        <sz val="9"/>
        <rFont val="Arial"/>
        <family val="2"/>
      </rPr>
      <t>3.2.2</t>
    </r>
  </si>
  <si>
    <r>
      <rPr>
        <sz val="9"/>
        <rFont val="Arial"/>
        <family val="2"/>
      </rPr>
      <t>02.03.060</t>
    </r>
  </si>
  <si>
    <r>
      <rPr>
        <b/>
        <sz val="9"/>
        <rFont val="Arial"/>
        <family val="2"/>
      </rPr>
      <t>4</t>
    </r>
  </si>
  <si>
    <r>
      <rPr>
        <b/>
        <sz val="9"/>
        <rFont val="Arial"/>
        <family val="2"/>
      </rPr>
      <t>SERVIÇO TÉCNICO ESPECIALIZADO, DOCUMENTAÇÃO E EQUIPAMENTOS</t>
    </r>
  </si>
  <si>
    <r>
      <rPr>
        <sz val="9"/>
        <rFont val="Arial"/>
        <family val="2"/>
      </rPr>
      <t>4.1</t>
    </r>
  </si>
  <si>
    <r>
      <rPr>
        <sz val="9"/>
        <rFont val="Arial"/>
        <family val="2"/>
      </rPr>
      <t>01.21.010</t>
    </r>
  </si>
  <si>
    <r>
      <rPr>
        <sz val="9"/>
        <rFont val="Arial"/>
        <family val="2"/>
      </rPr>
      <t>4.2</t>
    </r>
  </si>
  <si>
    <r>
      <rPr>
        <sz val="9"/>
        <rFont val="Arial"/>
        <family val="2"/>
      </rPr>
      <t>01.21.110</t>
    </r>
  </si>
  <si>
    <r>
      <rPr>
        <sz val="9"/>
        <rFont val="Arial"/>
        <family val="2"/>
      </rPr>
      <t>4.3</t>
    </r>
  </si>
  <si>
    <r>
      <rPr>
        <sz val="9"/>
        <rFont val="Arial"/>
        <family val="2"/>
      </rPr>
      <t>01.02.071</t>
    </r>
  </si>
  <si>
    <r>
      <rPr>
        <sz val="9"/>
        <rFont val="Arial"/>
        <family val="2"/>
      </rPr>
      <t>4.4</t>
    </r>
  </si>
  <si>
    <r>
      <rPr>
        <sz val="9"/>
        <rFont val="Arial"/>
        <family val="2"/>
      </rPr>
      <t>01.20.010</t>
    </r>
  </si>
  <si>
    <r>
      <rPr>
        <sz val="9"/>
        <rFont val="Arial"/>
        <family val="2"/>
      </rPr>
      <t>4.5</t>
    </r>
  </si>
  <si>
    <r>
      <rPr>
        <sz val="9"/>
        <rFont val="Arial"/>
        <family val="2"/>
      </rPr>
      <t>01.20.721</t>
    </r>
  </si>
  <si>
    <r>
      <rPr>
        <sz val="9"/>
        <rFont val="Arial"/>
        <family val="2"/>
      </rPr>
      <t>Projeto - As built</t>
    </r>
  </si>
  <si>
    <r>
      <rPr>
        <sz val="9"/>
        <rFont val="Arial"/>
        <family val="2"/>
      </rPr>
      <t>Atestados de comissionamento e certificação das instalações de ar condicionado, cabeamento estruturado, gases medicinais, elevadores, aterramento, bem como manual do Edifício hospitalar</t>
    </r>
  </si>
  <si>
    <r>
      <rPr>
        <b/>
        <sz val="9"/>
        <rFont val="Arial"/>
        <family val="2"/>
      </rPr>
      <t>5</t>
    </r>
  </si>
  <si>
    <r>
      <rPr>
        <b/>
        <sz val="9"/>
        <rFont val="Arial"/>
        <family val="2"/>
      </rPr>
      <t>DEMOLIÇÕES E RETIRADAS</t>
    </r>
  </si>
  <si>
    <r>
      <rPr>
        <sz val="9"/>
        <rFont val="Arial"/>
        <family val="2"/>
      </rPr>
      <t>5.1</t>
    </r>
  </si>
  <si>
    <r>
      <rPr>
        <sz val="9"/>
        <rFont val="Arial"/>
        <family val="2"/>
      </rPr>
      <t>05.07.050</t>
    </r>
  </si>
  <si>
    <r>
      <rPr>
        <sz val="9"/>
        <rFont val="Arial"/>
        <family val="2"/>
      </rPr>
      <t>5.2</t>
    </r>
  </si>
  <si>
    <r>
      <rPr>
        <sz val="9"/>
        <rFont val="Arial"/>
        <family val="2"/>
      </rPr>
      <t>05.07.070</t>
    </r>
  </si>
  <si>
    <r>
      <rPr>
        <sz val="9"/>
        <rFont val="Arial"/>
        <family val="2"/>
      </rPr>
      <t>5.3</t>
    </r>
  </si>
  <si>
    <r>
      <rPr>
        <sz val="9"/>
        <rFont val="Arial"/>
        <family val="2"/>
      </rPr>
      <t>05.04.060</t>
    </r>
  </si>
  <si>
    <r>
      <rPr>
        <sz val="9"/>
        <rFont val="Arial"/>
        <family val="2"/>
      </rPr>
      <t>5.4</t>
    </r>
  </si>
  <si>
    <r>
      <rPr>
        <sz val="9"/>
        <rFont val="Arial"/>
        <family val="2"/>
      </rPr>
      <t>03.02.040</t>
    </r>
  </si>
  <si>
    <r>
      <rPr>
        <sz val="9"/>
        <rFont val="Arial"/>
        <family val="2"/>
      </rPr>
      <t>5.5</t>
    </r>
  </si>
  <si>
    <r>
      <rPr>
        <sz val="9"/>
        <rFont val="Arial"/>
        <family val="2"/>
      </rPr>
      <t>03.04.020</t>
    </r>
  </si>
  <si>
    <r>
      <rPr>
        <sz val="9"/>
        <rFont val="Arial"/>
        <family val="2"/>
      </rPr>
      <t>5.6</t>
    </r>
  </si>
  <si>
    <r>
      <rPr>
        <sz val="9"/>
        <rFont val="Arial"/>
        <family val="2"/>
      </rPr>
      <t>03.05.020</t>
    </r>
  </si>
  <si>
    <r>
      <rPr>
        <sz val="9"/>
        <rFont val="Arial"/>
        <family val="2"/>
      </rPr>
      <t>5.7</t>
    </r>
  </si>
  <si>
    <r>
      <rPr>
        <sz val="9"/>
        <rFont val="Arial"/>
        <family val="2"/>
      </rPr>
      <t>03.08.040</t>
    </r>
  </si>
  <si>
    <r>
      <rPr>
        <sz val="9"/>
        <rFont val="Arial"/>
        <family val="2"/>
      </rPr>
      <t>5.8</t>
    </r>
  </si>
  <si>
    <r>
      <rPr>
        <sz val="9"/>
        <rFont val="Arial"/>
        <family val="2"/>
      </rPr>
      <t>03.01.020</t>
    </r>
  </si>
  <si>
    <r>
      <rPr>
        <sz val="9"/>
        <rFont val="Arial"/>
        <family val="2"/>
      </rPr>
      <t>5.9</t>
    </r>
  </si>
  <si>
    <r>
      <rPr>
        <sz val="9"/>
        <rFont val="Arial"/>
        <family val="2"/>
      </rPr>
      <t>03.01.040</t>
    </r>
  </si>
  <si>
    <r>
      <rPr>
        <sz val="9"/>
        <rFont val="Arial"/>
        <family val="2"/>
      </rPr>
      <t>5.10</t>
    </r>
  </si>
  <si>
    <r>
      <rPr>
        <sz val="9"/>
        <rFont val="Arial"/>
        <family val="2"/>
      </rPr>
      <t>03.03.020</t>
    </r>
  </si>
  <si>
    <r>
      <rPr>
        <sz val="9"/>
        <rFont val="Arial"/>
        <family val="2"/>
      </rPr>
      <t>5.11</t>
    </r>
  </si>
  <si>
    <r>
      <rPr>
        <sz val="9"/>
        <rFont val="Arial"/>
        <family val="2"/>
      </rPr>
      <t>03.03.040</t>
    </r>
  </si>
  <si>
    <r>
      <rPr>
        <sz val="9"/>
        <rFont val="Arial"/>
        <family val="2"/>
      </rPr>
      <t>5.12</t>
    </r>
  </si>
  <si>
    <r>
      <rPr>
        <sz val="9"/>
        <rFont val="Arial"/>
        <family val="2"/>
      </rPr>
      <t>03.03.060</t>
    </r>
  </si>
  <si>
    <r>
      <rPr>
        <sz val="9"/>
        <rFont val="Arial"/>
        <family val="2"/>
      </rPr>
      <t>5.13</t>
    </r>
  </si>
  <si>
    <r>
      <rPr>
        <sz val="9"/>
        <rFont val="Arial"/>
        <family val="2"/>
      </rPr>
      <t>03.08.200</t>
    </r>
  </si>
  <si>
    <r>
      <rPr>
        <sz val="9"/>
        <rFont val="Arial"/>
        <family val="2"/>
      </rPr>
      <t>5.14</t>
    </r>
  </si>
  <si>
    <r>
      <rPr>
        <sz val="9"/>
        <rFont val="Arial"/>
        <family val="2"/>
      </rPr>
      <t>03.09.060</t>
    </r>
  </si>
  <si>
    <r>
      <rPr>
        <sz val="9"/>
        <rFont val="Arial"/>
        <family val="2"/>
      </rPr>
      <t>5.15</t>
    </r>
  </si>
  <si>
    <r>
      <rPr>
        <sz val="9"/>
        <rFont val="Arial"/>
        <family val="2"/>
      </rPr>
      <t>03.10.120</t>
    </r>
  </si>
  <si>
    <r>
      <rPr>
        <sz val="9"/>
        <rFont val="Arial"/>
        <family val="2"/>
      </rPr>
      <t>5.16</t>
    </r>
  </si>
  <si>
    <r>
      <rPr>
        <sz val="9"/>
        <rFont val="Arial"/>
        <family val="2"/>
      </rPr>
      <t>03.10.140</t>
    </r>
  </si>
  <si>
    <r>
      <rPr>
        <sz val="9"/>
        <rFont val="Arial"/>
        <family val="2"/>
      </rPr>
      <t>5.17</t>
    </r>
  </si>
  <si>
    <r>
      <rPr>
        <sz val="9"/>
        <rFont val="Arial"/>
        <family val="2"/>
      </rPr>
      <t>04.01.060</t>
    </r>
  </si>
  <si>
    <r>
      <rPr>
        <sz val="9"/>
        <rFont val="Arial"/>
        <family val="2"/>
      </rPr>
      <t>5.18</t>
    </r>
  </si>
  <si>
    <r>
      <rPr>
        <sz val="9"/>
        <rFont val="Arial"/>
        <family val="2"/>
      </rPr>
      <t>04.04.020</t>
    </r>
  </si>
  <si>
    <r>
      <rPr>
        <sz val="9"/>
        <rFont val="Arial"/>
        <family val="2"/>
      </rPr>
      <t>5.19</t>
    </r>
  </si>
  <si>
    <r>
      <rPr>
        <sz val="9"/>
        <rFont val="Arial"/>
        <family val="2"/>
      </rPr>
      <t>04.04.030</t>
    </r>
  </si>
  <si>
    <r>
      <rPr>
        <sz val="9"/>
        <rFont val="Arial"/>
        <family val="2"/>
      </rPr>
      <t>5.20</t>
    </r>
  </si>
  <si>
    <r>
      <rPr>
        <sz val="9"/>
        <rFont val="Arial"/>
        <family val="2"/>
      </rPr>
      <t>04.04.060</t>
    </r>
  </si>
  <si>
    <r>
      <rPr>
        <sz val="9"/>
        <rFont val="Arial"/>
        <family val="2"/>
      </rPr>
      <t>5.21</t>
    </r>
  </si>
  <si>
    <r>
      <rPr>
        <sz val="9"/>
        <rFont val="Arial"/>
        <family val="2"/>
      </rPr>
      <t>04.08.020</t>
    </r>
  </si>
  <si>
    <r>
      <rPr>
        <sz val="9"/>
        <rFont val="Arial"/>
        <family val="2"/>
      </rPr>
      <t>5.22</t>
    </r>
  </si>
  <si>
    <r>
      <rPr>
        <sz val="9"/>
        <rFont val="Arial"/>
        <family val="2"/>
      </rPr>
      <t>04.08.060</t>
    </r>
  </si>
  <si>
    <r>
      <rPr>
        <sz val="9"/>
        <rFont val="Arial"/>
        <family val="2"/>
      </rPr>
      <t>5.23</t>
    </r>
  </si>
  <si>
    <r>
      <rPr>
        <sz val="9"/>
        <rFont val="Arial"/>
        <family val="2"/>
      </rPr>
      <t>04.08.100</t>
    </r>
  </si>
  <si>
    <r>
      <rPr>
        <sz val="9"/>
        <rFont val="Arial"/>
        <family val="2"/>
      </rPr>
      <t>5.24</t>
    </r>
  </si>
  <si>
    <r>
      <rPr>
        <sz val="9"/>
        <rFont val="Arial"/>
        <family val="2"/>
      </rPr>
      <t>04.09.020</t>
    </r>
  </si>
  <si>
    <r>
      <rPr>
        <sz val="9"/>
        <rFont val="Arial"/>
        <family val="2"/>
      </rPr>
      <t>5.25</t>
    </r>
  </si>
  <si>
    <r>
      <rPr>
        <sz val="9"/>
        <rFont val="Arial"/>
        <family val="2"/>
      </rPr>
      <t>04.09.040</t>
    </r>
  </si>
  <si>
    <r>
      <rPr>
        <sz val="9"/>
        <rFont val="Arial"/>
        <family val="2"/>
      </rPr>
      <t>5.26</t>
    </r>
  </si>
  <si>
    <r>
      <rPr>
        <sz val="9"/>
        <rFont val="Arial"/>
        <family val="2"/>
      </rPr>
      <t>04.09.060</t>
    </r>
  </si>
  <si>
    <r>
      <rPr>
        <sz val="9"/>
        <rFont val="Arial"/>
        <family val="2"/>
      </rPr>
      <t>5.27</t>
    </r>
  </si>
  <si>
    <r>
      <rPr>
        <sz val="9"/>
        <rFont val="Arial"/>
        <family val="2"/>
      </rPr>
      <t>04.09.100</t>
    </r>
  </si>
  <si>
    <r>
      <rPr>
        <sz val="9"/>
        <rFont val="Arial"/>
        <family val="2"/>
      </rPr>
      <t>5.28</t>
    </r>
  </si>
  <si>
    <r>
      <rPr>
        <sz val="9"/>
        <rFont val="Arial"/>
        <family val="2"/>
      </rPr>
      <t>04.11.020</t>
    </r>
  </si>
  <si>
    <r>
      <rPr>
        <sz val="9"/>
        <rFont val="Arial"/>
        <family val="2"/>
      </rPr>
      <t>5.29</t>
    </r>
  </si>
  <si>
    <r>
      <rPr>
        <sz val="9"/>
        <rFont val="Arial"/>
        <family val="2"/>
      </rPr>
      <t>04.11.030</t>
    </r>
  </si>
  <si>
    <r>
      <rPr>
        <sz val="9"/>
        <rFont val="Arial"/>
        <family val="2"/>
      </rPr>
      <t>5.30</t>
    </r>
  </si>
  <si>
    <r>
      <rPr>
        <sz val="9"/>
        <rFont val="Arial"/>
        <family val="2"/>
      </rPr>
      <t>04.11.040</t>
    </r>
  </si>
  <si>
    <r>
      <rPr>
        <sz val="9"/>
        <rFont val="Arial"/>
        <family val="2"/>
      </rPr>
      <t>5.31</t>
    </r>
  </si>
  <si>
    <r>
      <rPr>
        <sz val="9"/>
        <rFont val="Arial"/>
        <family val="2"/>
      </rPr>
      <t>04.11.080</t>
    </r>
  </si>
  <si>
    <r>
      <rPr>
        <sz val="9"/>
        <rFont val="Arial"/>
        <family val="2"/>
      </rPr>
      <t>5.32</t>
    </r>
  </si>
  <si>
    <r>
      <rPr>
        <sz val="9"/>
        <rFont val="Arial"/>
        <family val="2"/>
      </rPr>
      <t>04.11.120</t>
    </r>
  </si>
  <si>
    <r>
      <rPr>
        <sz val="9"/>
        <rFont val="Arial"/>
        <family val="2"/>
      </rPr>
      <t>5.33</t>
    </r>
  </si>
  <si>
    <r>
      <rPr>
        <sz val="9"/>
        <rFont val="Arial"/>
        <family val="2"/>
      </rPr>
      <t>04.12.020</t>
    </r>
  </si>
  <si>
    <r>
      <rPr>
        <sz val="9"/>
        <rFont val="Arial"/>
        <family val="2"/>
      </rPr>
      <t>5.34</t>
    </r>
  </si>
  <si>
    <r>
      <rPr>
        <sz val="9"/>
        <rFont val="Arial"/>
        <family val="2"/>
      </rPr>
      <t>04.14.040</t>
    </r>
  </si>
  <si>
    <r>
      <rPr>
        <sz val="9"/>
        <rFont val="Arial"/>
        <family val="2"/>
      </rPr>
      <t>5.35</t>
    </r>
  </si>
  <si>
    <r>
      <rPr>
        <sz val="9"/>
        <rFont val="Arial"/>
        <family val="2"/>
      </rPr>
      <t>04.17.020</t>
    </r>
  </si>
  <si>
    <r>
      <rPr>
        <sz val="9"/>
        <rFont val="Arial"/>
        <family val="2"/>
      </rPr>
      <t>5.36</t>
    </r>
  </si>
  <si>
    <r>
      <rPr>
        <sz val="9"/>
        <rFont val="Arial"/>
        <family val="2"/>
      </rPr>
      <t>04.18.340</t>
    </r>
  </si>
  <si>
    <r>
      <rPr>
        <sz val="9"/>
        <rFont val="Arial"/>
        <family val="2"/>
      </rPr>
      <t>5.37</t>
    </r>
  </si>
  <si>
    <r>
      <rPr>
        <sz val="9"/>
        <rFont val="Arial"/>
        <family val="2"/>
      </rPr>
      <t>04.18.380</t>
    </r>
  </si>
  <si>
    <r>
      <rPr>
        <sz val="9"/>
        <rFont val="Arial"/>
        <family val="2"/>
      </rPr>
      <t>5.38</t>
    </r>
  </si>
  <si>
    <r>
      <rPr>
        <sz val="9"/>
        <rFont val="Arial"/>
        <family val="2"/>
      </rPr>
      <t>04.21.060</t>
    </r>
  </si>
  <si>
    <r>
      <rPr>
        <sz val="9"/>
        <rFont val="Arial"/>
        <family val="2"/>
      </rPr>
      <t>5.39</t>
    </r>
  </si>
  <si>
    <r>
      <rPr>
        <sz val="9"/>
        <rFont val="Arial"/>
        <family val="2"/>
      </rPr>
      <t>04.21.160</t>
    </r>
  </si>
  <si>
    <r>
      <rPr>
        <sz val="9"/>
        <rFont val="Arial"/>
        <family val="2"/>
      </rPr>
      <t>5.40</t>
    </r>
  </si>
  <si>
    <r>
      <rPr>
        <sz val="9"/>
        <rFont val="Arial"/>
        <family val="2"/>
      </rPr>
      <t>04.22.120</t>
    </r>
  </si>
  <si>
    <r>
      <rPr>
        <sz val="9"/>
        <rFont val="Arial"/>
        <family val="2"/>
      </rPr>
      <t>5.41</t>
    </r>
  </si>
  <si>
    <r>
      <rPr>
        <sz val="9"/>
        <rFont val="Arial"/>
        <family val="2"/>
      </rPr>
      <t>04.22.130</t>
    </r>
  </si>
  <si>
    <r>
      <rPr>
        <sz val="9"/>
        <rFont val="Arial"/>
        <family val="2"/>
      </rPr>
      <t>5.42</t>
    </r>
  </si>
  <si>
    <r>
      <rPr>
        <sz val="9"/>
        <rFont val="Arial"/>
        <family val="2"/>
      </rPr>
      <t>04.30.060</t>
    </r>
  </si>
  <si>
    <r>
      <rPr>
        <sz val="9"/>
        <rFont val="Arial"/>
        <family val="2"/>
      </rPr>
      <t>5.43</t>
    </r>
  </si>
  <si>
    <r>
      <rPr>
        <sz val="9"/>
        <rFont val="Arial"/>
        <family val="2"/>
      </rPr>
      <t>04.30.080</t>
    </r>
  </si>
  <si>
    <r>
      <rPr>
        <b/>
        <sz val="9"/>
        <rFont val="Arial"/>
        <family val="2"/>
      </rPr>
      <t>6</t>
    </r>
  </si>
  <si>
    <r>
      <rPr>
        <b/>
        <sz val="9"/>
        <rFont val="Arial"/>
        <family val="2"/>
      </rPr>
      <t>ALVENARIA E ELEMENTO DIVISOR</t>
    </r>
  </si>
  <si>
    <r>
      <rPr>
        <sz val="9"/>
        <rFont val="Arial"/>
        <family val="2"/>
      </rPr>
      <t>6.1</t>
    </r>
  </si>
  <si>
    <r>
      <rPr>
        <sz val="9"/>
        <rFont val="Arial"/>
        <family val="2"/>
      </rPr>
      <t>14.04.200</t>
    </r>
  </si>
  <si>
    <r>
      <rPr>
        <sz val="9"/>
        <rFont val="Arial"/>
        <family val="2"/>
      </rPr>
      <t>6.2</t>
    </r>
  </si>
  <si>
    <r>
      <rPr>
        <sz val="9"/>
        <rFont val="Arial"/>
        <family val="2"/>
      </rPr>
      <t>14.04.210</t>
    </r>
  </si>
  <si>
    <r>
      <rPr>
        <sz val="9"/>
        <rFont val="Arial"/>
        <family val="2"/>
      </rPr>
      <t>6.3</t>
    </r>
  </si>
  <si>
    <r>
      <rPr>
        <sz val="9"/>
        <rFont val="Arial"/>
        <family val="2"/>
      </rPr>
      <t>14.04.220</t>
    </r>
  </si>
  <si>
    <r>
      <rPr>
        <sz val="9"/>
        <rFont val="Arial"/>
        <family val="2"/>
      </rPr>
      <t>6.4</t>
    </r>
  </si>
  <si>
    <r>
      <rPr>
        <sz val="9"/>
        <rFont val="Arial"/>
        <family val="2"/>
      </rPr>
      <t>14.20.010</t>
    </r>
  </si>
  <si>
    <r>
      <rPr>
        <sz val="9"/>
        <rFont val="Arial"/>
        <family val="2"/>
      </rPr>
      <t>6.5</t>
    </r>
  </si>
  <si>
    <r>
      <rPr>
        <sz val="9"/>
        <rFont val="Arial"/>
        <family val="2"/>
      </rPr>
      <t>6.6</t>
    </r>
  </si>
  <si>
    <r>
      <rPr>
        <sz val="9"/>
        <rFont val="Arial"/>
        <family val="2"/>
      </rPr>
      <t>14.15.140</t>
    </r>
  </si>
  <si>
    <r>
      <rPr>
        <sz val="9"/>
        <rFont val="Arial"/>
        <family val="2"/>
      </rPr>
      <t>6.7</t>
    </r>
  </si>
  <si>
    <r>
      <rPr>
        <sz val="9"/>
        <rFont val="Arial"/>
        <family val="2"/>
      </rPr>
      <t>14.30.070</t>
    </r>
  </si>
  <si>
    <r>
      <rPr>
        <b/>
        <sz val="9"/>
        <rFont val="Arial"/>
        <family val="2"/>
      </rPr>
      <t>7</t>
    </r>
  </si>
  <si>
    <r>
      <rPr>
        <b/>
        <sz val="9"/>
        <rFont val="Arial"/>
        <family val="2"/>
      </rPr>
      <t>REVESTIMENTO E ACABAMENTO</t>
    </r>
  </si>
  <si>
    <r>
      <rPr>
        <b/>
        <sz val="9"/>
        <rFont val="Arial"/>
        <family val="2"/>
      </rPr>
      <t>7.1</t>
    </r>
  </si>
  <si>
    <r>
      <rPr>
        <b/>
        <sz val="9"/>
        <rFont val="Arial"/>
        <family val="2"/>
      </rPr>
      <t>REVESTIMENTOS INTERNOS</t>
    </r>
  </si>
  <si>
    <r>
      <rPr>
        <sz val="9"/>
        <rFont val="Arial"/>
        <family val="2"/>
      </rPr>
      <t>7.1.1</t>
    </r>
  </si>
  <si>
    <r>
      <rPr>
        <sz val="9"/>
        <rFont val="Arial"/>
        <family val="2"/>
      </rPr>
      <t>17.02.040</t>
    </r>
  </si>
  <si>
    <r>
      <rPr>
        <sz val="9"/>
        <rFont val="Arial"/>
        <family val="2"/>
      </rPr>
      <t>7.1.2</t>
    </r>
  </si>
  <si>
    <r>
      <rPr>
        <sz val="9"/>
        <rFont val="Arial"/>
        <family val="2"/>
      </rPr>
      <t>17.02.120</t>
    </r>
  </si>
  <si>
    <r>
      <rPr>
        <sz val="9"/>
        <rFont val="Arial"/>
        <family val="2"/>
      </rPr>
      <t>7.1.3</t>
    </r>
  </si>
  <si>
    <r>
      <rPr>
        <sz val="9"/>
        <rFont val="Arial"/>
        <family val="2"/>
      </rPr>
      <t>17.02.220</t>
    </r>
  </si>
  <si>
    <r>
      <rPr>
        <sz val="9"/>
        <rFont val="Arial"/>
        <family val="2"/>
      </rPr>
      <t>7.1.4</t>
    </r>
  </si>
  <si>
    <r>
      <rPr>
        <sz val="9"/>
        <rFont val="Arial"/>
        <family val="2"/>
      </rPr>
      <t>18.11.042</t>
    </r>
  </si>
  <si>
    <r>
      <rPr>
        <sz val="9"/>
        <rFont val="Arial"/>
        <family val="2"/>
      </rPr>
      <t>7.1.5</t>
    </r>
  </si>
  <si>
    <r>
      <rPr>
        <sz val="9"/>
        <rFont val="Arial"/>
        <family val="2"/>
      </rPr>
      <t>29.01.040</t>
    </r>
  </si>
  <si>
    <r>
      <rPr>
        <sz val="9"/>
        <rFont val="Arial"/>
        <family val="2"/>
      </rPr>
      <t>7.1.6</t>
    </r>
  </si>
  <si>
    <r>
      <rPr>
        <sz val="9"/>
        <rFont val="Arial"/>
        <family val="2"/>
      </rPr>
      <t>21.07.010</t>
    </r>
  </si>
  <si>
    <r>
      <rPr>
        <sz val="9"/>
        <rFont val="Arial"/>
        <family val="2"/>
      </rPr>
      <t>7.1.7</t>
    </r>
  </si>
  <si>
    <r>
      <rPr>
        <sz val="9"/>
        <rFont val="Arial"/>
        <family val="2"/>
      </rPr>
      <t>Argamassa baritada para proteção do Raio X/Tomógrafo; esp = 0,03m</t>
    </r>
  </si>
  <si>
    <r>
      <rPr>
        <sz val="9"/>
        <rFont val="Arial"/>
        <family val="2"/>
      </rPr>
      <t>7.1.8</t>
    </r>
  </si>
  <si>
    <r>
      <rPr>
        <sz val="9"/>
        <rFont val="Arial"/>
        <family val="2"/>
      </rPr>
      <t>Revestimento em papel de parede decorativo vinílico auto adesivo</t>
    </r>
  </si>
  <si>
    <r>
      <rPr>
        <sz val="9"/>
        <rFont val="Arial"/>
        <family val="2"/>
      </rPr>
      <t>7.1.9</t>
    </r>
  </si>
  <si>
    <r>
      <rPr>
        <sz val="9"/>
        <rFont val="Arial"/>
        <family val="2"/>
      </rPr>
      <t>18.12.140</t>
    </r>
  </si>
  <si>
    <r>
      <rPr>
        <b/>
        <sz val="9"/>
        <rFont val="Arial"/>
        <family val="2"/>
      </rPr>
      <t>7.2</t>
    </r>
  </si>
  <si>
    <r>
      <rPr>
        <b/>
        <sz val="9"/>
        <rFont val="Arial"/>
        <family val="2"/>
      </rPr>
      <t>PINTURA</t>
    </r>
  </si>
  <si>
    <r>
      <rPr>
        <sz val="9"/>
        <rFont val="Arial"/>
        <family val="2"/>
      </rPr>
      <t>7.2.1</t>
    </r>
  </si>
  <si>
    <r>
      <rPr>
        <sz val="9"/>
        <rFont val="Arial"/>
        <family val="2"/>
      </rPr>
      <t>33.02.080</t>
    </r>
  </si>
  <si>
    <r>
      <rPr>
        <sz val="9"/>
        <rFont val="Arial"/>
        <family val="2"/>
      </rPr>
      <t>7.2.2</t>
    </r>
  </si>
  <si>
    <r>
      <rPr>
        <sz val="9"/>
        <rFont val="Arial"/>
        <family val="2"/>
      </rPr>
      <t>33.10.030</t>
    </r>
  </si>
  <si>
    <r>
      <rPr>
        <sz val="9"/>
        <rFont val="Arial"/>
        <family val="2"/>
      </rPr>
      <t>7.2.3</t>
    </r>
  </si>
  <si>
    <r>
      <rPr>
        <sz val="9"/>
        <rFont val="Arial"/>
        <family val="2"/>
      </rPr>
      <t>Tinta Acrílica em massa  - Tinta Hospitalar</t>
    </r>
  </si>
  <si>
    <r>
      <rPr>
        <sz val="9"/>
        <rFont val="Arial"/>
        <family val="2"/>
      </rPr>
      <t>7.2.4</t>
    </r>
  </si>
  <si>
    <r>
      <rPr>
        <sz val="9"/>
        <rFont val="Arial"/>
        <family val="2"/>
      </rPr>
      <t>33.10.060</t>
    </r>
  </si>
  <si>
    <r>
      <rPr>
        <sz val="9"/>
        <rFont val="Arial"/>
        <family val="2"/>
      </rPr>
      <t>7.2.5</t>
    </r>
  </si>
  <si>
    <r>
      <rPr>
        <sz val="9"/>
        <rFont val="Arial"/>
        <family val="2"/>
      </rPr>
      <t>33.11.050</t>
    </r>
  </si>
  <si>
    <r>
      <rPr>
        <b/>
        <sz val="9"/>
        <rFont val="Arial"/>
        <family val="2"/>
      </rPr>
      <t>7.3</t>
    </r>
  </si>
  <si>
    <r>
      <rPr>
        <b/>
        <sz val="9"/>
        <rFont val="Arial"/>
        <family val="2"/>
      </rPr>
      <t>REVESTIMENTOS EXTERNOS</t>
    </r>
  </si>
  <si>
    <r>
      <rPr>
        <sz val="9"/>
        <rFont val="Arial"/>
        <family val="2"/>
      </rPr>
      <t>7.3.1</t>
    </r>
  </si>
  <si>
    <r>
      <rPr>
        <sz val="9"/>
        <rFont val="Arial"/>
        <family val="2"/>
      </rPr>
      <t>55.01.030</t>
    </r>
  </si>
  <si>
    <r>
      <rPr>
        <sz val="9"/>
        <rFont val="Arial"/>
        <family val="2"/>
      </rPr>
      <t>7.3.2</t>
    </r>
  </si>
  <si>
    <r>
      <rPr>
        <sz val="9"/>
        <rFont val="Arial"/>
        <family val="2"/>
      </rPr>
      <t>7.3.3</t>
    </r>
  </si>
  <si>
    <r>
      <rPr>
        <sz val="9"/>
        <rFont val="Arial"/>
        <family val="2"/>
      </rPr>
      <t>17.02.140</t>
    </r>
  </si>
  <si>
    <r>
      <rPr>
        <sz val="9"/>
        <rFont val="Arial"/>
        <family val="2"/>
      </rPr>
      <t>7.3.4</t>
    </r>
  </si>
  <si>
    <r>
      <rPr>
        <sz val="9"/>
        <rFont val="Arial"/>
        <family val="2"/>
      </rPr>
      <t>33.10.100</t>
    </r>
  </si>
  <si>
    <r>
      <rPr>
        <sz val="9"/>
        <rFont val="Arial"/>
        <family val="2"/>
      </rPr>
      <t>7.3.5</t>
    </r>
  </si>
  <si>
    <r>
      <rPr>
        <sz val="9"/>
        <rFont val="Arial"/>
        <family val="2"/>
      </rPr>
      <t>33.10.050</t>
    </r>
  </si>
  <si>
    <r>
      <rPr>
        <b/>
        <sz val="9"/>
        <rFont val="Arial"/>
        <family val="2"/>
      </rPr>
      <t>7.4</t>
    </r>
  </si>
  <si>
    <r>
      <rPr>
        <b/>
        <sz val="9"/>
        <rFont val="Arial"/>
        <family val="2"/>
      </rPr>
      <t>FORRO</t>
    </r>
  </si>
  <si>
    <r>
      <rPr>
        <sz val="9"/>
        <rFont val="Arial"/>
        <family val="2"/>
      </rPr>
      <t>7.4.1</t>
    </r>
  </si>
  <si>
    <r>
      <rPr>
        <sz val="9"/>
        <rFont val="Arial"/>
        <family val="2"/>
      </rPr>
      <t>22.02.030</t>
    </r>
  </si>
  <si>
    <r>
      <rPr>
        <sz val="9"/>
        <rFont val="Arial"/>
        <family val="2"/>
      </rPr>
      <t>7.4.2</t>
    </r>
  </si>
  <si>
    <r>
      <rPr>
        <sz val="9"/>
        <rFont val="Arial"/>
        <family val="2"/>
      </rPr>
      <t>22.03.122</t>
    </r>
  </si>
  <si>
    <r>
      <rPr>
        <sz val="9"/>
        <rFont val="Arial"/>
        <family val="2"/>
      </rPr>
      <t>7.4.3</t>
    </r>
  </si>
  <si>
    <r>
      <rPr>
        <sz val="9"/>
        <rFont val="Arial"/>
        <family val="2"/>
      </rPr>
      <t>Arremate lateral em tabica metálica lisa branca 48x40x3000cm</t>
    </r>
  </si>
  <si>
    <r>
      <rPr>
        <sz val="9"/>
        <rFont val="Arial"/>
        <family val="2"/>
      </rPr>
      <t>7.4.4</t>
    </r>
  </si>
  <si>
    <r>
      <rPr>
        <sz val="9"/>
        <rFont val="Arial"/>
        <family val="2"/>
      </rPr>
      <t>22.20.090</t>
    </r>
  </si>
  <si>
    <r>
      <rPr>
        <b/>
        <sz val="9"/>
        <rFont val="Arial"/>
        <family val="2"/>
      </rPr>
      <t>7.5</t>
    </r>
  </si>
  <si>
    <r>
      <rPr>
        <b/>
        <sz val="9"/>
        <rFont val="Arial"/>
        <family val="2"/>
      </rPr>
      <t>PISO</t>
    </r>
  </si>
  <si>
    <r>
      <rPr>
        <sz val="9"/>
        <rFont val="Arial"/>
        <family val="2"/>
      </rPr>
      <t>7.5.1</t>
    </r>
  </si>
  <si>
    <r>
      <rPr>
        <sz val="9"/>
        <rFont val="Arial"/>
        <family val="2"/>
      </rPr>
      <t>11.18.040</t>
    </r>
  </si>
  <si>
    <r>
      <rPr>
        <sz val="9"/>
        <rFont val="Arial"/>
        <family val="2"/>
      </rPr>
      <t>7.5.2</t>
    </r>
  </si>
  <si>
    <r>
      <rPr>
        <sz val="9"/>
        <rFont val="Arial"/>
        <family val="2"/>
      </rPr>
      <t>11.18.060</t>
    </r>
  </si>
  <si>
    <r>
      <rPr>
        <sz val="9"/>
        <rFont val="Arial"/>
        <family val="2"/>
      </rPr>
      <t>7.5.3</t>
    </r>
  </si>
  <si>
    <r>
      <rPr>
        <sz val="9"/>
        <rFont val="Arial"/>
        <family val="2"/>
      </rPr>
      <t>17.01.040</t>
    </r>
  </si>
  <si>
    <r>
      <rPr>
        <sz val="9"/>
        <rFont val="Arial"/>
        <family val="2"/>
      </rPr>
      <t>7.5.4</t>
    </r>
  </si>
  <si>
    <r>
      <rPr>
        <sz val="9"/>
        <rFont val="Arial"/>
        <family val="2"/>
      </rPr>
      <t>17.01.020</t>
    </r>
  </si>
  <si>
    <r>
      <rPr>
        <sz val="9"/>
        <rFont val="Arial"/>
        <family val="2"/>
      </rPr>
      <t>7.5.5</t>
    </r>
  </si>
  <si>
    <r>
      <rPr>
        <sz val="9"/>
        <rFont val="Arial"/>
        <family val="2"/>
      </rPr>
      <t>19.01.022</t>
    </r>
  </si>
  <si>
    <r>
      <rPr>
        <sz val="9"/>
        <rFont val="Arial"/>
        <family val="2"/>
      </rPr>
      <t>7.5.6</t>
    </r>
  </si>
  <si>
    <r>
      <rPr>
        <sz val="9"/>
        <rFont val="Arial"/>
        <family val="2"/>
      </rPr>
      <t>19.01.322</t>
    </r>
  </si>
  <si>
    <r>
      <rPr>
        <sz val="9"/>
        <rFont val="Arial"/>
        <family val="2"/>
      </rPr>
      <t>7.5.7</t>
    </r>
  </si>
  <si>
    <r>
      <rPr>
        <sz val="9"/>
        <rFont val="Arial"/>
        <family val="2"/>
      </rPr>
      <t>19.01.064</t>
    </r>
  </si>
  <si>
    <r>
      <rPr>
        <sz val="9"/>
        <rFont val="Arial"/>
        <family val="2"/>
      </rPr>
      <t>7.5.8</t>
    </r>
  </si>
  <si>
    <r>
      <rPr>
        <sz val="9"/>
        <rFont val="Arial"/>
        <family val="2"/>
      </rPr>
      <t>18.08.110</t>
    </r>
  </si>
  <si>
    <r>
      <rPr>
        <sz val="9"/>
        <rFont val="Arial"/>
        <family val="2"/>
      </rPr>
      <t>7.5.9</t>
    </r>
  </si>
  <si>
    <r>
      <rPr>
        <sz val="9"/>
        <rFont val="Arial"/>
        <family val="2"/>
      </rPr>
      <t>18.08.120</t>
    </r>
  </si>
  <si>
    <r>
      <rPr>
        <sz val="9"/>
        <rFont val="Arial"/>
        <family val="2"/>
      </rPr>
      <t>7.5.10</t>
    </r>
  </si>
  <si>
    <r>
      <rPr>
        <sz val="9"/>
        <rFont val="Arial"/>
        <family val="2"/>
      </rPr>
      <t>Piso em placas de granilite condutivo, acabamento encerado</t>
    </r>
  </si>
  <si>
    <r>
      <rPr>
        <sz val="9"/>
        <rFont val="Arial"/>
        <family val="2"/>
      </rPr>
      <t>7.5.11</t>
    </r>
  </si>
  <si>
    <r>
      <rPr>
        <sz val="9"/>
        <rFont val="Arial"/>
        <family val="2"/>
      </rPr>
      <t>17.10.430</t>
    </r>
  </si>
  <si>
    <r>
      <rPr>
        <sz val="9"/>
        <rFont val="Arial"/>
        <family val="2"/>
      </rPr>
      <t>7.5.12</t>
    </r>
  </si>
  <si>
    <r>
      <rPr>
        <sz val="9"/>
        <rFont val="Arial"/>
        <family val="2"/>
      </rPr>
      <t>17.10.410</t>
    </r>
  </si>
  <si>
    <r>
      <rPr>
        <sz val="9"/>
        <rFont val="Arial"/>
        <family val="2"/>
      </rPr>
      <t>7.5.13</t>
    </r>
  </si>
  <si>
    <r>
      <rPr>
        <sz val="9"/>
        <rFont val="Arial"/>
        <family val="2"/>
      </rPr>
      <t>17.03.040</t>
    </r>
  </si>
  <si>
    <r>
      <rPr>
        <sz val="9"/>
        <rFont val="Arial"/>
        <family val="2"/>
      </rPr>
      <t>7.5.14</t>
    </r>
  </si>
  <si>
    <r>
      <rPr>
        <sz val="9"/>
        <rFont val="Arial"/>
        <family val="2"/>
      </rPr>
      <t>21.20.302</t>
    </r>
  </si>
  <si>
    <r>
      <rPr>
        <sz val="9"/>
        <rFont val="Arial"/>
        <family val="2"/>
      </rPr>
      <t>7.5.15</t>
    </r>
  </si>
  <si>
    <r>
      <rPr>
        <sz val="9"/>
        <rFont val="Arial"/>
        <family val="2"/>
      </rPr>
      <t>17.10.020</t>
    </r>
  </si>
  <si>
    <r>
      <rPr>
        <sz val="9"/>
        <rFont val="Arial"/>
        <family val="2"/>
      </rPr>
      <t>7.5.16</t>
    </r>
  </si>
  <si>
    <r>
      <rPr>
        <sz val="9"/>
        <rFont val="Arial"/>
        <family val="2"/>
      </rPr>
      <t>17.40.030</t>
    </r>
  </si>
  <si>
    <r>
      <rPr>
        <sz val="9"/>
        <rFont val="Arial"/>
        <family val="2"/>
      </rPr>
      <t>7.5.17</t>
    </r>
  </si>
  <si>
    <r>
      <rPr>
        <sz val="9"/>
        <rFont val="Arial"/>
        <family val="2"/>
      </rPr>
      <t>17.40.070</t>
    </r>
  </si>
  <si>
    <r>
      <rPr>
        <sz val="9"/>
        <rFont val="Arial"/>
        <family val="2"/>
      </rPr>
      <t>7.5.18</t>
    </r>
  </si>
  <si>
    <r>
      <rPr>
        <sz val="9"/>
        <rFont val="Arial"/>
        <family val="2"/>
      </rPr>
      <t>17.40.150</t>
    </r>
  </si>
  <si>
    <r>
      <rPr>
        <sz val="9"/>
        <rFont val="Arial"/>
        <family val="2"/>
      </rPr>
      <t>7.5.19</t>
    </r>
  </si>
  <si>
    <r>
      <rPr>
        <sz val="9"/>
        <rFont val="Arial"/>
        <family val="2"/>
      </rPr>
      <t>17.40.180</t>
    </r>
  </si>
  <si>
    <r>
      <rPr>
        <b/>
        <sz val="9"/>
        <rFont val="Arial"/>
        <family val="2"/>
      </rPr>
      <t>8</t>
    </r>
  </si>
  <si>
    <r>
      <rPr>
        <b/>
        <sz val="9"/>
        <rFont val="Arial"/>
        <family val="2"/>
      </rPr>
      <t>ESQUADRIAS</t>
    </r>
  </si>
  <si>
    <r>
      <rPr>
        <b/>
        <sz val="9"/>
        <rFont val="Arial"/>
        <family val="2"/>
      </rPr>
      <t>8.1</t>
    </r>
  </si>
  <si>
    <r>
      <rPr>
        <b/>
        <sz val="9"/>
        <rFont val="Arial"/>
        <family val="2"/>
      </rPr>
      <t>ESQUADRIAS DE MADEIRA</t>
    </r>
  </si>
  <si>
    <r>
      <rPr>
        <sz val="9"/>
        <rFont val="Arial"/>
        <family val="2"/>
      </rPr>
      <t>8.1.1</t>
    </r>
  </si>
  <si>
    <r>
      <rPr>
        <sz val="9"/>
        <rFont val="Arial"/>
        <family val="2"/>
      </rPr>
      <t>23.04.600</t>
    </r>
  </si>
  <si>
    <r>
      <rPr>
        <sz val="9"/>
        <rFont val="Arial"/>
        <family val="2"/>
      </rPr>
      <t>8.1.2</t>
    </r>
  </si>
  <si>
    <r>
      <rPr>
        <sz val="9"/>
        <rFont val="Arial"/>
        <family val="2"/>
      </rPr>
      <t>23.04.610</t>
    </r>
  </si>
  <si>
    <r>
      <rPr>
        <sz val="9"/>
        <rFont val="Arial"/>
        <family val="2"/>
      </rPr>
      <t>8.1.3</t>
    </r>
  </si>
  <si>
    <r>
      <rPr>
        <sz val="9"/>
        <rFont val="Arial"/>
        <family val="2"/>
      </rPr>
      <t>Porta em laminado melamínico com acabamento liso, batente de aço galvanizado - 100 x 210 cm</t>
    </r>
  </si>
  <si>
    <r>
      <rPr>
        <sz val="9"/>
        <rFont val="Arial"/>
        <family val="2"/>
      </rPr>
      <t>8.1.4</t>
    </r>
  </si>
  <si>
    <r>
      <rPr>
        <sz val="9"/>
        <rFont val="Arial"/>
        <family val="2"/>
      </rPr>
      <t>Porta em laminado melamínico com acabamento liso, batente de aço galvanizado - 110 x 210 cm</t>
    </r>
  </si>
  <si>
    <r>
      <rPr>
        <sz val="9"/>
        <rFont val="Arial"/>
        <family val="2"/>
      </rPr>
      <t>8.1.5</t>
    </r>
  </si>
  <si>
    <r>
      <rPr>
        <sz val="9"/>
        <rFont val="Arial"/>
        <family val="2"/>
      </rPr>
      <t>Porta em laminado melamínico com acabamento liso, batente de aço galvanizado - 150 x 210 cm</t>
    </r>
  </si>
  <si>
    <r>
      <rPr>
        <sz val="9"/>
        <rFont val="Arial"/>
        <family val="2"/>
      </rPr>
      <t>8.1.6</t>
    </r>
  </si>
  <si>
    <r>
      <rPr>
        <sz val="9"/>
        <rFont val="Arial"/>
        <family val="2"/>
      </rPr>
      <t>Porta de correr em laminado melamínico com acabamento liso, batente de aço galvanizado - 80 x 210 cm</t>
    </r>
  </si>
  <si>
    <r>
      <rPr>
        <sz val="9"/>
        <rFont val="Arial"/>
        <family val="2"/>
      </rPr>
      <t>8.1.7</t>
    </r>
  </si>
  <si>
    <r>
      <rPr>
        <sz val="9"/>
        <rFont val="Arial"/>
        <family val="2"/>
      </rPr>
      <t>Porta de correr em laminado melamínico com acabamento liso, batente de aço galvanizado - 90 x 210 cm</t>
    </r>
  </si>
  <si>
    <r>
      <rPr>
        <sz val="9"/>
        <rFont val="Arial"/>
        <family val="2"/>
      </rPr>
      <t>8.1.8</t>
    </r>
  </si>
  <si>
    <r>
      <rPr>
        <sz val="9"/>
        <rFont val="Arial"/>
        <family val="2"/>
      </rPr>
      <t>Porta de correr em laminado melamínico com acabamento liso, batente de aço galvanizado - 110 x 210 cm</t>
    </r>
  </si>
  <si>
    <r>
      <rPr>
        <sz val="9"/>
        <rFont val="Arial"/>
        <family val="2"/>
      </rPr>
      <t>8.1.9</t>
    </r>
  </si>
  <si>
    <r>
      <rPr>
        <sz val="9"/>
        <rFont val="Arial"/>
        <family val="2"/>
      </rPr>
      <t>Porta de correr em laminado melamínico com acabamento liso, batente de aço galvanizado - 120 x 210 cm</t>
    </r>
  </si>
  <si>
    <r>
      <rPr>
        <sz val="9"/>
        <rFont val="Arial"/>
        <family val="2"/>
      </rPr>
      <t>8.1.10</t>
    </r>
  </si>
  <si>
    <r>
      <rPr>
        <sz val="9"/>
        <rFont val="Arial"/>
        <family val="2"/>
      </rPr>
      <t>29.01.030</t>
    </r>
  </si>
  <si>
    <r>
      <rPr>
        <sz val="9"/>
        <rFont val="Arial"/>
        <family val="2"/>
      </rPr>
      <t>8.1.11</t>
    </r>
  </si>
  <si>
    <r>
      <rPr>
        <sz val="9"/>
        <rFont val="Arial"/>
        <family val="2"/>
      </rPr>
      <t>24.20.120</t>
    </r>
  </si>
  <si>
    <r>
      <rPr>
        <sz val="9"/>
        <rFont val="Arial"/>
        <family val="2"/>
      </rPr>
      <t>8.1.12</t>
    </r>
  </si>
  <si>
    <r>
      <rPr>
        <sz val="9"/>
        <rFont val="Arial"/>
        <family val="2"/>
      </rPr>
      <t>28.01.020</t>
    </r>
  </si>
  <si>
    <r>
      <rPr>
        <sz val="9"/>
        <rFont val="Arial"/>
        <family val="2"/>
      </rPr>
      <t>8.1.13</t>
    </r>
  </si>
  <si>
    <r>
      <rPr>
        <sz val="9"/>
        <rFont val="Arial"/>
        <family val="2"/>
      </rPr>
      <t>28.01.030</t>
    </r>
  </si>
  <si>
    <r>
      <rPr>
        <sz val="9"/>
        <rFont val="Arial"/>
        <family val="2"/>
      </rPr>
      <t>8.1.14</t>
    </r>
  </si>
  <si>
    <r>
      <rPr>
        <sz val="9"/>
        <rFont val="Arial"/>
        <family val="2"/>
      </rPr>
      <t>28.01.160</t>
    </r>
  </si>
  <si>
    <r>
      <rPr>
        <sz val="9"/>
        <rFont val="Arial"/>
        <family val="2"/>
      </rPr>
      <t>8.1.15</t>
    </r>
  </si>
  <si>
    <r>
      <rPr>
        <sz val="9"/>
        <rFont val="Arial"/>
        <family val="2"/>
      </rPr>
      <t>61.10.567</t>
    </r>
  </si>
  <si>
    <r>
      <rPr>
        <sz val="9"/>
        <rFont val="Arial"/>
        <family val="2"/>
      </rPr>
      <t>8.1.16</t>
    </r>
  </si>
  <si>
    <r>
      <rPr>
        <sz val="9"/>
        <rFont val="Arial"/>
        <family val="2"/>
      </rPr>
      <t>28.20.655</t>
    </r>
  </si>
  <si>
    <r>
      <rPr>
        <sz val="9"/>
        <rFont val="Arial"/>
        <family val="2"/>
      </rPr>
      <t>8.1.17</t>
    </r>
  </si>
  <si>
    <r>
      <rPr>
        <sz val="9"/>
        <rFont val="Arial"/>
        <family val="2"/>
      </rPr>
      <t>Porta em ABS rígida, de Alto Impacto fabricada com placas ABS de 12 mm de espessura, em alumínio anodizado para suportar impactos.  Vedação em todo o perímetro. Vedação com lona especial, super-resistente ao rasgo e abrasão. Conforme Memorial Descritivo</t>
    </r>
  </si>
  <si>
    <r>
      <rPr>
        <sz val="9"/>
        <rFont val="Arial"/>
        <family val="2"/>
      </rPr>
      <t>8.1.18</t>
    </r>
  </si>
  <si>
    <r>
      <rPr>
        <sz val="9"/>
        <rFont val="Arial"/>
        <family val="2"/>
      </rPr>
      <t>Porta hermética de correr automáticas (Lateral 01 Folha) 150x210 cm, com acabamentos em aço inoxidável e, laminado de alta densidade, devidamente instalada e cor a definir. - Conforme Memorial Descritivo - Centro Cirúrgico</t>
    </r>
  </si>
  <si>
    <r>
      <rPr>
        <sz val="9"/>
        <rFont val="Arial"/>
        <family val="2"/>
      </rPr>
      <t>8.1.19</t>
    </r>
  </si>
  <si>
    <r>
      <rPr>
        <sz val="9"/>
        <rFont val="Arial"/>
        <family val="2"/>
      </rPr>
      <t>Porta hermética de batente de 2 folhas 140x210 cm , com sistema automatizado e função antiesmagamento, com acabamentos em aço inoxidável e, laminado de alta densidade, devidamente instalada e cor a definir. - Centro Cirúrgico</t>
    </r>
  </si>
  <si>
    <r>
      <rPr>
        <sz val="9"/>
        <rFont val="Arial"/>
        <family val="2"/>
      </rPr>
      <t>8.1.20</t>
    </r>
  </si>
  <si>
    <r>
      <rPr>
        <sz val="9"/>
        <rFont val="Arial"/>
        <family val="2"/>
      </rPr>
      <t>Porta com proteção radiológica 1500 x 210 mm - Raio x</t>
    </r>
  </si>
  <si>
    <r>
      <rPr>
        <sz val="9"/>
        <rFont val="Arial"/>
        <family val="2"/>
      </rPr>
      <t>8.1.21</t>
    </r>
  </si>
  <si>
    <r>
      <rPr>
        <sz val="9"/>
        <rFont val="Arial"/>
        <family val="2"/>
      </rPr>
      <t>Porta com proteção radiológica 800 x 2100 mm - Sala de Comando</t>
    </r>
  </si>
  <si>
    <r>
      <rPr>
        <sz val="9"/>
        <rFont val="Arial"/>
        <family val="2"/>
      </rPr>
      <t>8.1.22</t>
    </r>
  </si>
  <si>
    <r>
      <rPr>
        <sz val="9"/>
        <rFont val="Arial"/>
        <family val="2"/>
      </rPr>
      <t>Porta com proteção radiológica 1100 x 210 mm - Mamografia / Desintometria óssea</t>
    </r>
  </si>
  <si>
    <r>
      <rPr>
        <b/>
        <sz val="9"/>
        <rFont val="Arial"/>
        <family val="2"/>
      </rPr>
      <t>8.2</t>
    </r>
  </si>
  <si>
    <r>
      <rPr>
        <b/>
        <sz val="9"/>
        <rFont val="Arial"/>
        <family val="2"/>
      </rPr>
      <t>ESQUDRIAS DE ALUMÍNIO</t>
    </r>
  </si>
  <si>
    <r>
      <rPr>
        <sz val="9"/>
        <rFont val="Arial"/>
        <family val="2"/>
      </rPr>
      <t>8.2.1</t>
    </r>
  </si>
  <si>
    <r>
      <rPr>
        <sz val="9"/>
        <rFont val="Arial"/>
        <family val="2"/>
      </rPr>
      <t>25.01.240</t>
    </r>
  </si>
  <si>
    <r>
      <rPr>
        <sz val="9"/>
        <rFont val="Arial"/>
        <family val="2"/>
      </rPr>
      <t>8.2.2</t>
    </r>
  </si>
  <si>
    <r>
      <rPr>
        <sz val="9"/>
        <rFont val="Arial"/>
        <family val="2"/>
      </rPr>
      <t>25.01.040</t>
    </r>
  </si>
  <si>
    <r>
      <rPr>
        <sz val="9"/>
        <rFont val="Arial"/>
        <family val="2"/>
      </rPr>
      <t>8.2.3</t>
    </r>
  </si>
  <si>
    <r>
      <rPr>
        <sz val="9"/>
        <rFont val="Arial"/>
        <family val="2"/>
      </rPr>
      <t>25.01.410</t>
    </r>
  </si>
  <si>
    <r>
      <rPr>
        <sz val="9"/>
        <rFont val="Arial"/>
        <family val="2"/>
      </rPr>
      <t>8.2.4</t>
    </r>
  </si>
  <si>
    <r>
      <rPr>
        <sz val="9"/>
        <rFont val="Arial"/>
        <family val="2"/>
      </rPr>
      <t>25.01.110</t>
    </r>
  </si>
  <si>
    <r>
      <rPr>
        <sz val="9"/>
        <rFont val="Arial"/>
        <family val="2"/>
      </rPr>
      <t>8.2.5</t>
    </r>
  </si>
  <si>
    <r>
      <rPr>
        <sz val="9"/>
        <rFont val="Arial"/>
        <family val="2"/>
      </rPr>
      <t>25.20.020</t>
    </r>
  </si>
  <si>
    <r>
      <rPr>
        <sz val="9"/>
        <rFont val="Arial"/>
        <family val="2"/>
      </rPr>
      <t>8.2.6</t>
    </r>
  </si>
  <si>
    <r>
      <rPr>
        <sz val="9"/>
        <rFont val="Arial"/>
        <family val="2"/>
      </rPr>
      <t>25.02.110</t>
    </r>
  </si>
  <si>
    <r>
      <rPr>
        <sz val="9"/>
        <rFont val="Arial"/>
        <family val="2"/>
      </rPr>
      <t>8.2.7</t>
    </r>
  </si>
  <si>
    <r>
      <rPr>
        <sz val="9"/>
        <rFont val="Arial"/>
        <family val="2"/>
      </rPr>
      <t>25.02.040</t>
    </r>
  </si>
  <si>
    <r>
      <rPr>
        <sz val="9"/>
        <rFont val="Arial"/>
        <family val="2"/>
      </rPr>
      <t>8.2.8</t>
    </r>
  </si>
  <si>
    <r>
      <rPr>
        <sz val="9"/>
        <rFont val="Arial"/>
        <family val="2"/>
      </rPr>
      <t>25.02.020</t>
    </r>
  </si>
  <si>
    <r>
      <rPr>
        <sz val="9"/>
        <rFont val="Arial"/>
        <family val="2"/>
      </rPr>
      <t>8.2.9</t>
    </r>
  </si>
  <si>
    <r>
      <rPr>
        <sz val="9"/>
        <rFont val="Arial"/>
        <family val="2"/>
      </rPr>
      <t>8.2.10</t>
    </r>
  </si>
  <si>
    <r>
      <rPr>
        <b/>
        <sz val="9"/>
        <rFont val="Arial"/>
        <family val="2"/>
      </rPr>
      <t>8.3</t>
    </r>
  </si>
  <si>
    <r>
      <rPr>
        <b/>
        <sz val="9"/>
        <rFont val="Arial"/>
        <family val="2"/>
      </rPr>
      <t>ESQUDRIAS DE FERRO</t>
    </r>
  </si>
  <si>
    <r>
      <rPr>
        <sz val="9"/>
        <rFont val="Arial"/>
        <family val="2"/>
      </rPr>
      <t>8.3.1</t>
    </r>
  </si>
  <si>
    <r>
      <rPr>
        <sz val="9"/>
        <rFont val="Arial"/>
        <family val="2"/>
      </rPr>
      <t>8.3.2</t>
    </r>
  </si>
  <si>
    <r>
      <rPr>
        <sz val="9"/>
        <rFont val="Arial"/>
        <family val="2"/>
      </rPr>
      <t>15.03.150</t>
    </r>
  </si>
  <si>
    <r>
      <rPr>
        <sz val="9"/>
        <rFont val="Arial"/>
        <family val="2"/>
      </rPr>
      <t>33.07.140</t>
    </r>
  </si>
  <si>
    <r>
      <rPr>
        <sz val="9"/>
        <rFont val="Arial"/>
        <family val="2"/>
      </rPr>
      <t>28.20.030</t>
    </r>
  </si>
  <si>
    <r>
      <rPr>
        <sz val="9"/>
        <rFont val="Arial"/>
        <family val="2"/>
      </rPr>
      <t>24.03.040</t>
    </r>
  </si>
  <si>
    <r>
      <rPr>
        <sz val="9"/>
        <rFont val="Arial"/>
        <family val="2"/>
      </rPr>
      <t>24.03.310</t>
    </r>
  </si>
  <si>
    <r>
      <rPr>
        <sz val="9"/>
        <rFont val="Arial"/>
        <family val="2"/>
      </rPr>
      <t>24.02.060</t>
    </r>
  </si>
  <si>
    <r>
      <rPr>
        <sz val="9"/>
        <rFont val="Arial"/>
        <family val="2"/>
      </rPr>
      <t>24.02.080</t>
    </r>
  </si>
  <si>
    <r>
      <rPr>
        <sz val="9"/>
        <rFont val="Arial"/>
        <family val="2"/>
      </rPr>
      <t>50.05.022</t>
    </r>
  </si>
  <si>
    <r>
      <rPr>
        <sz val="9"/>
        <rFont val="Arial"/>
        <family val="2"/>
      </rPr>
      <t>Visor plumbifero - 1,00 x 1,20 m</t>
    </r>
  </si>
  <si>
    <r>
      <rPr>
        <sz val="9"/>
        <rFont val="Arial"/>
        <family val="2"/>
      </rPr>
      <t>Barra de proteção de rodapé em aço inox 2 polegadas</t>
    </r>
  </si>
  <si>
    <r>
      <rPr>
        <b/>
        <sz val="9"/>
        <rFont val="Arial"/>
        <family val="2"/>
      </rPr>
      <t>8.4</t>
    </r>
  </si>
  <si>
    <r>
      <rPr>
        <b/>
        <sz val="9"/>
        <rFont val="Arial"/>
        <family val="2"/>
      </rPr>
      <t>MARCENARIA</t>
    </r>
  </si>
  <si>
    <r>
      <rPr>
        <sz val="9"/>
        <rFont val="Arial"/>
        <family val="2"/>
      </rPr>
      <t>8.4.1</t>
    </r>
  </si>
  <si>
    <r>
      <rPr>
        <sz val="9"/>
        <rFont val="Arial"/>
        <family val="2"/>
      </rPr>
      <t>23.08.060</t>
    </r>
  </si>
  <si>
    <r>
      <rPr>
        <sz val="9"/>
        <rFont val="Arial"/>
        <family val="2"/>
      </rPr>
      <t>8.4.2</t>
    </r>
  </si>
  <si>
    <r>
      <rPr>
        <sz val="9"/>
        <rFont val="Arial"/>
        <family val="2"/>
      </rPr>
      <t>23.08.080</t>
    </r>
  </si>
  <si>
    <r>
      <rPr>
        <sz val="9"/>
        <rFont val="Arial"/>
        <family val="2"/>
      </rPr>
      <t>8.4.3</t>
    </r>
  </si>
  <si>
    <r>
      <rPr>
        <sz val="9"/>
        <rFont val="Arial"/>
        <family val="2"/>
      </rPr>
      <t>23.08.220</t>
    </r>
  </si>
  <si>
    <r>
      <rPr>
        <sz val="9"/>
        <rFont val="Arial"/>
        <family val="2"/>
      </rPr>
      <t>8.4.4</t>
    </r>
  </si>
  <si>
    <r>
      <rPr>
        <sz val="9"/>
        <rFont val="Arial"/>
        <family val="2"/>
      </rPr>
      <t>23.08.040</t>
    </r>
  </si>
  <si>
    <r>
      <rPr>
        <b/>
        <sz val="9"/>
        <rFont val="Arial"/>
        <family val="2"/>
      </rPr>
      <t>8.5</t>
    </r>
  </si>
  <si>
    <r>
      <rPr>
        <b/>
        <sz val="9"/>
        <rFont val="Arial"/>
        <family val="2"/>
      </rPr>
      <t>ACESSÓRIOS DIVERSOS</t>
    </r>
  </si>
  <si>
    <r>
      <rPr>
        <sz val="9"/>
        <rFont val="Arial"/>
        <family val="2"/>
      </rPr>
      <t>8.5.1</t>
    </r>
  </si>
  <si>
    <r>
      <rPr>
        <sz val="9"/>
        <rFont val="Arial"/>
        <family val="2"/>
      </rPr>
      <t>27.04.040</t>
    </r>
  </si>
  <si>
    <r>
      <rPr>
        <sz val="9"/>
        <rFont val="Arial"/>
        <family val="2"/>
      </rPr>
      <t>8.5.2</t>
    </r>
  </si>
  <si>
    <r>
      <rPr>
        <sz val="9"/>
        <rFont val="Arial"/>
        <family val="2"/>
      </rPr>
      <t>27.04.060</t>
    </r>
  </si>
  <si>
    <r>
      <rPr>
        <sz val="9"/>
        <rFont val="Arial"/>
        <family val="2"/>
      </rPr>
      <t>27.04.052</t>
    </r>
  </si>
  <si>
    <r>
      <rPr>
        <b/>
        <sz val="9"/>
        <rFont val="Arial"/>
        <family val="2"/>
      </rPr>
      <t>8.6</t>
    </r>
  </si>
  <si>
    <r>
      <rPr>
        <b/>
        <sz val="9"/>
        <rFont val="Arial"/>
        <family val="2"/>
      </rPr>
      <t>VIDROS</t>
    </r>
  </si>
  <si>
    <r>
      <rPr>
        <sz val="9"/>
        <rFont val="Arial"/>
        <family val="2"/>
      </rPr>
      <t>8.6.1</t>
    </r>
  </si>
  <si>
    <r>
      <rPr>
        <sz val="9"/>
        <rFont val="Arial"/>
        <family val="2"/>
      </rPr>
      <t>26.02.020</t>
    </r>
  </si>
  <si>
    <r>
      <rPr>
        <sz val="9"/>
        <rFont val="Arial"/>
        <family val="2"/>
      </rPr>
      <t>8.6.2</t>
    </r>
  </si>
  <si>
    <r>
      <rPr>
        <sz val="9"/>
        <rFont val="Arial"/>
        <family val="2"/>
      </rPr>
      <t>26.02.120</t>
    </r>
  </si>
  <si>
    <r>
      <rPr>
        <sz val="9"/>
        <rFont val="Arial"/>
        <family val="2"/>
      </rPr>
      <t>8.6.3</t>
    </r>
  </si>
  <si>
    <r>
      <rPr>
        <sz val="9"/>
        <rFont val="Arial"/>
        <family val="2"/>
      </rPr>
      <t>26.03.090</t>
    </r>
  </si>
  <si>
    <r>
      <rPr>
        <sz val="9"/>
        <rFont val="Arial"/>
        <family val="2"/>
      </rPr>
      <t>8.6.4</t>
    </r>
  </si>
  <si>
    <r>
      <rPr>
        <sz val="9"/>
        <rFont val="Arial"/>
        <family val="2"/>
      </rPr>
      <t>26.04.030</t>
    </r>
  </si>
  <si>
    <r>
      <rPr>
        <sz val="9"/>
        <rFont val="Arial"/>
        <family val="2"/>
      </rPr>
      <t>8.6.5</t>
    </r>
  </si>
  <si>
    <r>
      <rPr>
        <sz val="9"/>
        <rFont val="Arial"/>
        <family val="2"/>
      </rPr>
      <t>32.06.231</t>
    </r>
  </si>
  <si>
    <r>
      <rPr>
        <b/>
        <sz val="9"/>
        <rFont val="Arial"/>
        <family val="2"/>
      </rPr>
      <t>9</t>
    </r>
  </si>
  <si>
    <r>
      <rPr>
        <b/>
        <sz val="9"/>
        <rFont val="Arial"/>
        <family val="2"/>
      </rPr>
      <t>ACESSIBILIDADE</t>
    </r>
  </si>
  <si>
    <r>
      <rPr>
        <sz val="9"/>
        <rFont val="Arial"/>
        <family val="2"/>
      </rPr>
      <t>9.1</t>
    </r>
  </si>
  <si>
    <r>
      <rPr>
        <sz val="9"/>
        <rFont val="Arial"/>
        <family val="2"/>
      </rPr>
      <t>30.01.010</t>
    </r>
  </si>
  <si>
    <r>
      <rPr>
        <sz val="9"/>
        <rFont val="Arial"/>
        <family val="2"/>
      </rPr>
      <t>9.2</t>
    </r>
  </si>
  <si>
    <r>
      <rPr>
        <sz val="9"/>
        <rFont val="Arial"/>
        <family val="2"/>
      </rPr>
      <t>30.01.030</t>
    </r>
  </si>
  <si>
    <r>
      <rPr>
        <sz val="9"/>
        <rFont val="Arial"/>
        <family val="2"/>
      </rPr>
      <t>9.3</t>
    </r>
  </si>
  <si>
    <r>
      <rPr>
        <sz val="9"/>
        <rFont val="Arial"/>
        <family val="2"/>
      </rPr>
      <t>30.01.050</t>
    </r>
  </si>
  <si>
    <r>
      <rPr>
        <sz val="9"/>
        <rFont val="Arial"/>
        <family val="2"/>
      </rPr>
      <t>9.4</t>
    </r>
  </si>
  <si>
    <r>
      <rPr>
        <sz val="9"/>
        <rFont val="Arial"/>
        <family val="2"/>
      </rPr>
      <t>30.01.061</t>
    </r>
  </si>
  <si>
    <r>
      <rPr>
        <sz val="9"/>
        <rFont val="Arial"/>
        <family val="2"/>
      </rPr>
      <t>9.5</t>
    </r>
  </si>
  <si>
    <r>
      <rPr>
        <sz val="9"/>
        <rFont val="Arial"/>
        <family val="2"/>
      </rPr>
      <t>30.04.060</t>
    </r>
  </si>
  <si>
    <r>
      <rPr>
        <sz val="9"/>
        <rFont val="Arial"/>
        <family val="2"/>
      </rPr>
      <t>9.6</t>
    </r>
  </si>
  <si>
    <r>
      <rPr>
        <sz val="9"/>
        <rFont val="Arial"/>
        <family val="2"/>
      </rPr>
      <t>30.04.020</t>
    </r>
  </si>
  <si>
    <r>
      <rPr>
        <sz val="9"/>
        <rFont val="Arial"/>
        <family val="2"/>
      </rPr>
      <t>9.7</t>
    </r>
  </si>
  <si>
    <r>
      <rPr>
        <sz val="9"/>
        <rFont val="Arial"/>
        <family val="2"/>
      </rPr>
      <t>30.04.090</t>
    </r>
  </si>
  <si>
    <r>
      <rPr>
        <sz val="9"/>
        <rFont val="Arial"/>
        <family val="2"/>
      </rPr>
      <t>9.8</t>
    </r>
  </si>
  <si>
    <r>
      <rPr>
        <sz val="9"/>
        <rFont val="Arial"/>
        <family val="2"/>
      </rPr>
      <t>30.06.010</t>
    </r>
  </si>
  <si>
    <r>
      <rPr>
        <sz val="9"/>
        <rFont val="Arial"/>
        <family val="2"/>
      </rPr>
      <t>9.9</t>
    </r>
  </si>
  <si>
    <r>
      <rPr>
        <sz val="9"/>
        <rFont val="Arial"/>
        <family val="2"/>
      </rPr>
      <t>30.06.020</t>
    </r>
  </si>
  <si>
    <r>
      <rPr>
        <sz val="9"/>
        <rFont val="Arial"/>
        <family val="2"/>
      </rPr>
      <t>9.10</t>
    </r>
  </si>
  <si>
    <r>
      <rPr>
        <sz val="9"/>
        <rFont val="Arial"/>
        <family val="2"/>
      </rPr>
      <t>30.06.030</t>
    </r>
  </si>
  <si>
    <r>
      <rPr>
        <sz val="9"/>
        <rFont val="Arial"/>
        <family val="2"/>
      </rPr>
      <t>9.11</t>
    </r>
  </si>
  <si>
    <r>
      <rPr>
        <sz val="9"/>
        <rFont val="Arial"/>
        <family val="2"/>
      </rPr>
      <t>30.06.061</t>
    </r>
  </si>
  <si>
    <r>
      <rPr>
        <sz val="9"/>
        <rFont val="Arial"/>
        <family val="2"/>
      </rPr>
      <t>9.12</t>
    </r>
  </si>
  <si>
    <r>
      <rPr>
        <sz val="9"/>
        <rFont val="Arial"/>
        <family val="2"/>
      </rPr>
      <t>30.06.080</t>
    </r>
  </si>
  <si>
    <r>
      <rPr>
        <sz val="9"/>
        <rFont val="Arial"/>
        <family val="2"/>
      </rPr>
      <t>9.13</t>
    </r>
  </si>
  <si>
    <r>
      <rPr>
        <sz val="9"/>
        <rFont val="Arial"/>
        <family val="2"/>
      </rPr>
      <t>30.08.030</t>
    </r>
  </si>
  <si>
    <r>
      <rPr>
        <sz val="9"/>
        <rFont val="Arial"/>
        <family val="2"/>
      </rPr>
      <t>9.14</t>
    </r>
  </si>
  <si>
    <r>
      <rPr>
        <sz val="9"/>
        <rFont val="Arial"/>
        <family val="2"/>
      </rPr>
      <t>43.01.032</t>
    </r>
  </si>
  <si>
    <r>
      <rPr>
        <b/>
        <sz val="9"/>
        <rFont val="Arial"/>
        <family val="2"/>
      </rPr>
      <t>10</t>
    </r>
  </si>
  <si>
    <r>
      <rPr>
        <b/>
        <sz val="9"/>
        <rFont val="Arial"/>
        <family val="2"/>
      </rPr>
      <t>IMPERMEABILIZAÇÃO, PROTEÇÃO E JUNTA</t>
    </r>
  </si>
  <si>
    <r>
      <rPr>
        <sz val="9"/>
        <rFont val="Arial"/>
        <family val="2"/>
      </rPr>
      <t>10.1</t>
    </r>
  </si>
  <si>
    <r>
      <rPr>
        <sz val="9"/>
        <rFont val="Arial"/>
        <family val="2"/>
      </rPr>
      <t>32.07.230</t>
    </r>
  </si>
  <si>
    <r>
      <rPr>
        <sz val="9"/>
        <rFont val="Arial"/>
        <family val="2"/>
      </rPr>
      <t>10.2</t>
    </r>
  </si>
  <si>
    <r>
      <rPr>
        <sz val="9"/>
        <rFont val="Arial"/>
        <family val="2"/>
      </rPr>
      <t>32.07.240</t>
    </r>
  </si>
  <si>
    <r>
      <rPr>
        <sz val="9"/>
        <rFont val="Arial"/>
        <family val="2"/>
      </rPr>
      <t>32.17.040</t>
    </r>
  </si>
  <si>
    <r>
      <rPr>
        <b/>
        <sz val="9"/>
        <rFont val="Arial"/>
        <family val="2"/>
      </rPr>
      <t>11</t>
    </r>
  </si>
  <si>
    <r>
      <rPr>
        <b/>
        <sz val="9"/>
        <rFont val="Arial"/>
        <family val="2"/>
      </rPr>
      <t>TAMPOS</t>
    </r>
  </si>
  <si>
    <r>
      <rPr>
        <sz val="9"/>
        <rFont val="Arial"/>
        <family val="2"/>
      </rPr>
      <t>11.1</t>
    </r>
  </si>
  <si>
    <r>
      <rPr>
        <sz val="9"/>
        <rFont val="Arial"/>
        <family val="2"/>
      </rPr>
      <t>44.02.062</t>
    </r>
  </si>
  <si>
    <r>
      <rPr>
        <sz val="9"/>
        <rFont val="Arial"/>
        <family val="2"/>
      </rPr>
      <t>11.2</t>
    </r>
  </si>
  <si>
    <r>
      <rPr>
        <sz val="9"/>
        <rFont val="Arial"/>
        <family val="2"/>
      </rPr>
      <t>44.02.200</t>
    </r>
  </si>
  <si>
    <r>
      <rPr>
        <sz val="9"/>
        <rFont val="Arial"/>
        <family val="2"/>
      </rPr>
      <t>11.3</t>
    </r>
  </si>
  <si>
    <r>
      <rPr>
        <sz val="9"/>
        <rFont val="Arial"/>
        <family val="2"/>
      </rPr>
      <t>44.06.360</t>
    </r>
  </si>
  <si>
    <r>
      <rPr>
        <sz val="9"/>
        <rFont val="Arial"/>
        <family val="2"/>
      </rPr>
      <t>11.4</t>
    </r>
  </si>
  <si>
    <r>
      <rPr>
        <sz val="9"/>
        <rFont val="Arial"/>
        <family val="2"/>
      </rPr>
      <t>44.06.410</t>
    </r>
  </si>
  <si>
    <r>
      <rPr>
        <sz val="9"/>
        <rFont val="Arial"/>
        <family val="2"/>
      </rPr>
      <t>11.5</t>
    </r>
  </si>
  <si>
    <r>
      <rPr>
        <sz val="9"/>
        <rFont val="Arial"/>
        <family val="2"/>
      </rPr>
      <t>29.01.230</t>
    </r>
  </si>
  <si>
    <r>
      <rPr>
        <sz val="9"/>
        <rFont val="Arial"/>
        <family val="2"/>
      </rPr>
      <t>11.6</t>
    </r>
  </si>
  <si>
    <r>
      <rPr>
        <sz val="9"/>
        <rFont val="Arial"/>
        <family val="2"/>
      </rPr>
      <t>44.02.300</t>
    </r>
  </si>
  <si>
    <r>
      <rPr>
        <b/>
        <sz val="9"/>
        <rFont val="Arial"/>
        <family val="2"/>
      </rPr>
      <t>12</t>
    </r>
  </si>
  <si>
    <r>
      <rPr>
        <b/>
        <sz val="9"/>
        <rFont val="Arial"/>
        <family val="2"/>
      </rPr>
      <t>COMUNICAÇÃO VISUAL</t>
    </r>
  </si>
  <si>
    <r>
      <rPr>
        <sz val="9"/>
        <rFont val="Arial"/>
        <family val="2"/>
      </rPr>
      <t>12.1</t>
    </r>
  </si>
  <si>
    <r>
      <rPr>
        <sz val="9"/>
        <rFont val="Arial"/>
        <family val="2"/>
      </rPr>
      <t>97.02.030</t>
    </r>
  </si>
  <si>
    <r>
      <rPr>
        <sz val="9"/>
        <rFont val="Arial"/>
        <family val="2"/>
      </rPr>
      <t>12.2</t>
    </r>
  </si>
  <si>
    <r>
      <rPr>
        <sz val="9"/>
        <rFont val="Arial"/>
        <family val="2"/>
      </rPr>
      <t>97.02.190</t>
    </r>
  </si>
  <si>
    <r>
      <rPr>
        <sz val="9"/>
        <rFont val="Arial"/>
        <family val="2"/>
      </rPr>
      <t>12.3</t>
    </r>
  </si>
  <si>
    <r>
      <rPr>
        <sz val="9"/>
        <rFont val="Arial"/>
        <family val="2"/>
      </rPr>
      <t>97.03.010</t>
    </r>
  </si>
  <si>
    <r>
      <rPr>
        <b/>
        <sz val="9"/>
        <rFont val="Arial"/>
        <family val="2"/>
      </rPr>
      <t>13</t>
    </r>
  </si>
  <si>
    <r>
      <rPr>
        <b/>
        <sz val="9"/>
        <rFont val="Arial"/>
        <family val="2"/>
      </rPr>
      <t>PAISAGISMO</t>
    </r>
  </si>
  <si>
    <r>
      <rPr>
        <sz val="9"/>
        <rFont val="Arial"/>
        <family val="2"/>
      </rPr>
      <t>13.1</t>
    </r>
  </si>
  <si>
    <r>
      <rPr>
        <sz val="9"/>
        <rFont val="Arial"/>
        <family val="2"/>
      </rPr>
      <t>34.01.020</t>
    </r>
  </si>
  <si>
    <r>
      <rPr>
        <sz val="9"/>
        <rFont val="Arial"/>
        <family val="2"/>
      </rPr>
      <t>13.2</t>
    </r>
  </si>
  <si>
    <r>
      <rPr>
        <sz val="9"/>
        <rFont val="Arial"/>
        <family val="2"/>
      </rPr>
      <t>34.02.070</t>
    </r>
  </si>
  <si>
    <r>
      <rPr>
        <sz val="9"/>
        <rFont val="Arial"/>
        <family val="2"/>
      </rPr>
      <t>13.3</t>
    </r>
  </si>
  <si>
    <r>
      <rPr>
        <sz val="9"/>
        <rFont val="Arial"/>
        <family val="2"/>
      </rPr>
      <t>34.02.100</t>
    </r>
  </si>
  <si>
    <r>
      <rPr>
        <b/>
        <sz val="9"/>
        <rFont val="Arial"/>
        <family val="2"/>
      </rPr>
      <t>14</t>
    </r>
  </si>
  <si>
    <r>
      <rPr>
        <b/>
        <sz val="9"/>
        <rFont val="Arial"/>
        <family val="2"/>
      </rPr>
      <t>INSTALAÇÕES ELÉTRICAS</t>
    </r>
  </si>
  <si>
    <r>
      <rPr>
        <b/>
        <sz val="9"/>
        <rFont val="Arial"/>
        <family val="2"/>
      </rPr>
      <t>14.1</t>
    </r>
  </si>
  <si>
    <r>
      <rPr>
        <b/>
        <sz val="9"/>
        <rFont val="Arial"/>
        <family val="2"/>
      </rPr>
      <t>ELETRODUTOS E CONEXÕES</t>
    </r>
  </si>
  <si>
    <r>
      <rPr>
        <sz val="9"/>
        <rFont val="Arial"/>
        <family val="2"/>
      </rPr>
      <t>14.1.1</t>
    </r>
  </si>
  <si>
    <r>
      <rPr>
        <sz val="9"/>
        <rFont val="Arial"/>
        <family val="2"/>
      </rPr>
      <t>38.01.040</t>
    </r>
  </si>
  <si>
    <r>
      <rPr>
        <sz val="9"/>
        <rFont val="Arial"/>
        <family val="2"/>
      </rPr>
      <t>14.1.2</t>
    </r>
  </si>
  <si>
    <r>
      <rPr>
        <sz val="9"/>
        <rFont val="Arial"/>
        <family val="2"/>
      </rPr>
      <t>38.01.060</t>
    </r>
  </si>
  <si>
    <r>
      <rPr>
        <sz val="9"/>
        <rFont val="Arial"/>
        <family val="2"/>
      </rPr>
      <t>14.1.3</t>
    </r>
  </si>
  <si>
    <r>
      <rPr>
        <sz val="9"/>
        <rFont val="Arial"/>
        <family val="2"/>
      </rPr>
      <t>38.01.120</t>
    </r>
  </si>
  <si>
    <r>
      <rPr>
        <sz val="9"/>
        <rFont val="Arial"/>
        <family val="2"/>
      </rPr>
      <t>14.1.4</t>
    </r>
  </si>
  <si>
    <r>
      <rPr>
        <sz val="9"/>
        <rFont val="Arial"/>
        <family val="2"/>
      </rPr>
      <t>38.13.030</t>
    </r>
  </si>
  <si>
    <r>
      <rPr>
        <sz val="9"/>
        <rFont val="Arial"/>
        <family val="2"/>
      </rPr>
      <t>14.1.5</t>
    </r>
  </si>
  <si>
    <r>
      <rPr>
        <sz val="9"/>
        <rFont val="Arial"/>
        <family val="2"/>
      </rPr>
      <t>38.13.040</t>
    </r>
  </si>
  <si>
    <r>
      <rPr>
        <sz val="9"/>
        <rFont val="Arial"/>
        <family val="2"/>
      </rPr>
      <t>14.1.6</t>
    </r>
  </si>
  <si>
    <r>
      <rPr>
        <sz val="9"/>
        <rFont val="Arial"/>
        <family val="2"/>
      </rPr>
      <t>38.19.030</t>
    </r>
  </si>
  <si>
    <r>
      <rPr>
        <sz val="9"/>
        <rFont val="Arial"/>
        <family val="2"/>
      </rPr>
      <t>14.1.7</t>
    </r>
  </si>
  <si>
    <r>
      <rPr>
        <sz val="9"/>
        <rFont val="Arial"/>
        <family val="2"/>
      </rPr>
      <t>38.19.040</t>
    </r>
  </si>
  <si>
    <r>
      <rPr>
        <sz val="9"/>
        <rFont val="Arial"/>
        <family val="2"/>
      </rPr>
      <t>14.1.8</t>
    </r>
  </si>
  <si>
    <r>
      <rPr>
        <sz val="9"/>
        <rFont val="Arial"/>
        <family val="2"/>
      </rPr>
      <t>38.05.040</t>
    </r>
  </si>
  <si>
    <r>
      <rPr>
        <sz val="9"/>
        <rFont val="Arial"/>
        <family val="2"/>
      </rPr>
      <t>14.1.9</t>
    </r>
  </si>
  <si>
    <r>
      <rPr>
        <sz val="9"/>
        <rFont val="Arial"/>
        <family val="2"/>
      </rPr>
      <t>38.05.060</t>
    </r>
  </si>
  <si>
    <r>
      <rPr>
        <sz val="9"/>
        <rFont val="Arial"/>
        <family val="2"/>
      </rPr>
      <t>14.1.10</t>
    </r>
  </si>
  <si>
    <r>
      <rPr>
        <sz val="9"/>
        <rFont val="Arial"/>
        <family val="2"/>
      </rPr>
      <t>38.06.080</t>
    </r>
  </si>
  <si>
    <r>
      <rPr>
        <sz val="9"/>
        <rFont val="Arial"/>
        <family val="2"/>
      </rPr>
      <t>14.1.11</t>
    </r>
  </si>
  <si>
    <r>
      <rPr>
        <sz val="9"/>
        <rFont val="Arial"/>
        <family val="2"/>
      </rPr>
      <t>38.06.100</t>
    </r>
  </si>
  <si>
    <r>
      <rPr>
        <sz val="9"/>
        <rFont val="Arial"/>
        <family val="2"/>
      </rPr>
      <t>14.1.12</t>
    </r>
  </si>
  <si>
    <r>
      <rPr>
        <sz val="9"/>
        <rFont val="Arial"/>
        <family val="2"/>
      </rPr>
      <t>38.05.120</t>
    </r>
  </si>
  <si>
    <r>
      <rPr>
        <sz val="9"/>
        <rFont val="Arial"/>
        <family val="2"/>
      </rPr>
      <t>14.1.13</t>
    </r>
  </si>
  <si>
    <r>
      <rPr>
        <sz val="9"/>
        <rFont val="Arial"/>
        <family val="2"/>
      </rPr>
      <t>38.06.140</t>
    </r>
  </si>
  <si>
    <r>
      <rPr>
        <sz val="9"/>
        <rFont val="Arial"/>
        <family val="2"/>
      </rPr>
      <t>14.1.14</t>
    </r>
  </si>
  <si>
    <r>
      <rPr>
        <sz val="9"/>
        <rFont val="Arial"/>
        <family val="2"/>
      </rPr>
      <t>38.05.180</t>
    </r>
  </si>
  <si>
    <r>
      <rPr>
        <sz val="9"/>
        <rFont val="Arial"/>
        <family val="2"/>
      </rPr>
      <t>14.1.15</t>
    </r>
  </si>
  <si>
    <r>
      <rPr>
        <sz val="9"/>
        <rFont val="Arial"/>
        <family val="2"/>
      </rPr>
      <t>40.06.040</t>
    </r>
  </si>
  <si>
    <r>
      <rPr>
        <sz val="9"/>
        <rFont val="Arial"/>
        <family val="2"/>
      </rPr>
      <t>14.1.16</t>
    </r>
  </si>
  <si>
    <r>
      <rPr>
        <sz val="9"/>
        <rFont val="Arial"/>
        <family val="2"/>
      </rPr>
      <t>40.06.060</t>
    </r>
  </si>
  <si>
    <r>
      <rPr>
        <b/>
        <sz val="9"/>
        <rFont val="Arial"/>
        <family val="2"/>
      </rPr>
      <t>14.2</t>
    </r>
  </si>
  <si>
    <r>
      <rPr>
        <b/>
        <sz val="9"/>
        <rFont val="Arial"/>
        <family val="2"/>
      </rPr>
      <t>CAIXAS DE DERIVAÇÃO / PASSAGEM</t>
    </r>
  </si>
  <si>
    <r>
      <rPr>
        <sz val="9"/>
        <rFont val="Arial"/>
        <family val="2"/>
      </rPr>
      <t>14.2.1</t>
    </r>
  </si>
  <si>
    <r>
      <rPr>
        <sz val="9"/>
        <rFont val="Arial"/>
        <family val="2"/>
      </rPr>
      <t>40.01.020</t>
    </r>
  </si>
  <si>
    <r>
      <rPr>
        <sz val="9"/>
        <rFont val="Arial"/>
        <family val="2"/>
      </rPr>
      <t>14.2.2</t>
    </r>
  </si>
  <si>
    <r>
      <rPr>
        <sz val="9"/>
        <rFont val="Arial"/>
        <family val="2"/>
      </rPr>
      <t>40.01.040</t>
    </r>
  </si>
  <si>
    <r>
      <rPr>
        <sz val="9"/>
        <rFont val="Arial"/>
        <family val="2"/>
      </rPr>
      <t>14.2.3</t>
    </r>
  </si>
  <si>
    <r>
      <rPr>
        <sz val="9"/>
        <rFont val="Arial"/>
        <family val="2"/>
      </rPr>
      <t>42.05.380</t>
    </r>
  </si>
  <si>
    <r>
      <rPr>
        <sz val="9"/>
        <rFont val="Arial"/>
        <family val="2"/>
      </rPr>
      <t>14.2.4</t>
    </r>
  </si>
  <si>
    <r>
      <rPr>
        <sz val="9"/>
        <rFont val="Arial"/>
        <family val="2"/>
      </rPr>
      <t>40.02.020</t>
    </r>
  </si>
  <si>
    <r>
      <rPr>
        <sz val="9"/>
        <rFont val="Arial"/>
        <family val="2"/>
      </rPr>
      <t>14.2.5</t>
    </r>
  </si>
  <si>
    <r>
      <rPr>
        <sz val="9"/>
        <rFont val="Arial"/>
        <family val="2"/>
      </rPr>
      <t>40.02.040</t>
    </r>
  </si>
  <si>
    <r>
      <rPr>
        <sz val="9"/>
        <rFont val="Arial"/>
        <family val="2"/>
      </rPr>
      <t>14.2.6</t>
    </r>
  </si>
  <si>
    <r>
      <rPr>
        <sz val="9"/>
        <rFont val="Arial"/>
        <family val="2"/>
      </rPr>
      <t>40.02.060</t>
    </r>
  </si>
  <si>
    <r>
      <rPr>
        <sz val="9"/>
        <rFont val="Arial"/>
        <family val="2"/>
      </rPr>
      <t>14.2.7</t>
    </r>
  </si>
  <si>
    <r>
      <rPr>
        <sz val="9"/>
        <rFont val="Arial"/>
        <family val="2"/>
      </rPr>
      <t>40.02.120</t>
    </r>
  </si>
  <si>
    <r>
      <rPr>
        <b/>
        <sz val="9"/>
        <rFont val="Arial"/>
        <family val="2"/>
      </rPr>
      <t>14.3</t>
    </r>
  </si>
  <si>
    <r>
      <rPr>
        <b/>
        <sz val="9"/>
        <rFont val="Arial"/>
        <family val="2"/>
      </rPr>
      <t>ELETROCALHAS / FIXAÇÕES / SUSPENSÕES</t>
    </r>
  </si>
  <si>
    <r>
      <rPr>
        <sz val="9"/>
        <rFont val="Arial"/>
        <family val="2"/>
      </rPr>
      <t>14.3.1</t>
    </r>
  </si>
  <si>
    <r>
      <rPr>
        <sz val="9"/>
        <rFont val="Arial"/>
        <family val="2"/>
      </rPr>
      <t>38.12.130</t>
    </r>
  </si>
  <si>
    <r>
      <rPr>
        <sz val="9"/>
        <rFont val="Arial"/>
        <family val="2"/>
      </rPr>
      <t>14.3.2</t>
    </r>
  </si>
  <si>
    <r>
      <rPr>
        <sz val="9"/>
        <rFont val="Arial"/>
        <family val="2"/>
      </rPr>
      <t>38.22.150</t>
    </r>
  </si>
  <si>
    <r>
      <rPr>
        <sz val="9"/>
        <rFont val="Arial"/>
        <family val="2"/>
      </rPr>
      <t>14.3.3</t>
    </r>
  </si>
  <si>
    <r>
      <rPr>
        <sz val="9"/>
        <rFont val="Arial"/>
        <family val="2"/>
      </rPr>
      <t>38.22.160</t>
    </r>
  </si>
  <si>
    <r>
      <rPr>
        <sz val="9"/>
        <rFont val="Arial"/>
        <family val="2"/>
      </rPr>
      <t>14.3.4</t>
    </r>
  </si>
  <si>
    <r>
      <rPr>
        <sz val="9"/>
        <rFont val="Arial"/>
        <family val="2"/>
      </rPr>
      <t>38.22.660</t>
    </r>
  </si>
  <si>
    <r>
      <rPr>
        <sz val="9"/>
        <rFont val="Arial"/>
        <family val="2"/>
      </rPr>
      <t>14.3.5</t>
    </r>
  </si>
  <si>
    <r>
      <rPr>
        <sz val="9"/>
        <rFont val="Arial"/>
        <family val="2"/>
      </rPr>
      <t>38.22.670</t>
    </r>
  </si>
  <si>
    <r>
      <rPr>
        <sz val="9"/>
        <rFont val="Arial"/>
        <family val="2"/>
      </rPr>
      <t>14.3.6</t>
    </r>
  </si>
  <si>
    <r>
      <rPr>
        <sz val="9"/>
        <rFont val="Arial"/>
        <family val="2"/>
      </rPr>
      <t>38.23.150</t>
    </r>
  </si>
  <si>
    <r>
      <rPr>
        <sz val="9"/>
        <rFont val="Arial"/>
        <family val="2"/>
      </rPr>
      <t>14.3.7</t>
    </r>
  </si>
  <si>
    <r>
      <rPr>
        <sz val="9"/>
        <rFont val="Arial"/>
        <family val="2"/>
      </rPr>
      <t>38.23.160</t>
    </r>
  </si>
  <si>
    <r>
      <rPr>
        <sz val="9"/>
        <rFont val="Arial"/>
        <family val="2"/>
      </rPr>
      <t>14.3.8</t>
    </r>
  </si>
  <si>
    <r>
      <rPr>
        <sz val="9"/>
        <rFont val="Arial"/>
        <family val="2"/>
      </rPr>
      <t>38.07.300</t>
    </r>
  </si>
  <si>
    <r>
      <rPr>
        <sz val="9"/>
        <rFont val="Arial"/>
        <family val="2"/>
      </rPr>
      <t>14.3.9</t>
    </r>
  </si>
  <si>
    <r>
      <rPr>
        <sz val="9"/>
        <rFont val="Arial"/>
        <family val="2"/>
      </rPr>
      <t>38.07.210</t>
    </r>
  </si>
  <si>
    <r>
      <rPr>
        <sz val="9"/>
        <rFont val="Arial"/>
        <family val="2"/>
      </rPr>
      <t>14.3.10</t>
    </r>
  </si>
  <si>
    <r>
      <rPr>
        <sz val="9"/>
        <rFont val="Arial"/>
        <family val="2"/>
      </rPr>
      <t>38.07.130</t>
    </r>
  </si>
  <si>
    <r>
      <rPr>
        <sz val="9"/>
        <rFont val="Arial"/>
        <family val="2"/>
      </rPr>
      <t>14.3.11</t>
    </r>
  </si>
  <si>
    <r>
      <rPr>
        <sz val="9"/>
        <rFont val="Arial"/>
        <family val="2"/>
      </rPr>
      <t>38.07.134</t>
    </r>
  </si>
  <si>
    <r>
      <rPr>
        <sz val="9"/>
        <rFont val="Arial"/>
        <family val="2"/>
      </rPr>
      <t>14.3.12</t>
    </r>
  </si>
  <si>
    <r>
      <rPr>
        <sz val="9"/>
        <rFont val="Arial"/>
        <family val="2"/>
      </rPr>
      <t>38.23.220</t>
    </r>
  </si>
  <si>
    <r>
      <rPr>
        <sz val="9"/>
        <rFont val="Arial"/>
        <family val="2"/>
      </rPr>
      <t>14.3.13</t>
    </r>
  </si>
  <si>
    <r>
      <rPr>
        <sz val="9"/>
        <rFont val="Arial"/>
        <family val="2"/>
      </rPr>
      <t>38.23.230</t>
    </r>
  </si>
  <si>
    <r>
      <rPr>
        <b/>
        <sz val="9"/>
        <rFont val="Arial"/>
        <family val="2"/>
      </rPr>
      <t>14.4</t>
    </r>
  </si>
  <si>
    <r>
      <rPr>
        <b/>
        <sz val="9"/>
        <rFont val="Arial"/>
        <family val="2"/>
      </rPr>
      <t>EQUIPAMENTOS ELÉTRICOS</t>
    </r>
  </si>
  <si>
    <r>
      <rPr>
        <sz val="9"/>
        <rFont val="Arial"/>
        <family val="2"/>
      </rPr>
      <t>14.4.1</t>
    </r>
  </si>
  <si>
    <r>
      <rPr>
        <sz val="9"/>
        <rFont val="Arial"/>
        <family val="2"/>
      </rPr>
      <t>40.05.180</t>
    </r>
  </si>
  <si>
    <r>
      <rPr>
        <sz val="9"/>
        <rFont val="Arial"/>
        <family val="2"/>
      </rPr>
      <t>14.4.2</t>
    </r>
  </si>
  <si>
    <r>
      <rPr>
        <sz val="9"/>
        <rFont val="Arial"/>
        <family val="2"/>
      </rPr>
      <t>40.05.170</t>
    </r>
  </si>
  <si>
    <r>
      <rPr>
        <sz val="9"/>
        <rFont val="Arial"/>
        <family val="2"/>
      </rPr>
      <t>14.4.3</t>
    </r>
  </si>
  <si>
    <r>
      <rPr>
        <sz val="9"/>
        <rFont val="Arial"/>
        <family val="2"/>
      </rPr>
      <t>40.05.340</t>
    </r>
  </si>
  <si>
    <r>
      <rPr>
        <sz val="9"/>
        <rFont val="Arial"/>
        <family val="2"/>
      </rPr>
      <t>14.4.4</t>
    </r>
  </si>
  <si>
    <r>
      <rPr>
        <sz val="9"/>
        <rFont val="Arial"/>
        <family val="2"/>
      </rPr>
      <t>40.04.450</t>
    </r>
  </si>
  <si>
    <r>
      <rPr>
        <sz val="9"/>
        <rFont val="Arial"/>
        <family val="2"/>
      </rPr>
      <t>14.4.5</t>
    </r>
  </si>
  <si>
    <r>
      <rPr>
        <sz val="9"/>
        <rFont val="Arial"/>
        <family val="2"/>
      </rPr>
      <t>40.04.460</t>
    </r>
  </si>
  <si>
    <r>
      <rPr>
        <sz val="9"/>
        <rFont val="Arial"/>
        <family val="2"/>
      </rPr>
      <t>14.4.6</t>
    </r>
  </si>
  <si>
    <r>
      <rPr>
        <b/>
        <sz val="9"/>
        <rFont val="Arial"/>
        <family val="2"/>
      </rPr>
      <t>14.5</t>
    </r>
  </si>
  <si>
    <r>
      <rPr>
        <b/>
        <sz val="9"/>
        <rFont val="Arial"/>
        <family val="2"/>
      </rPr>
      <t>LUMINÁRIAS</t>
    </r>
  </si>
  <si>
    <r>
      <rPr>
        <sz val="9"/>
        <rFont val="Arial"/>
        <family val="2"/>
      </rPr>
      <t>14.5.1</t>
    </r>
  </si>
  <si>
    <r>
      <rPr>
        <sz val="9"/>
        <rFont val="Arial"/>
        <family val="2"/>
      </rPr>
      <t>Luminárias quadradas de embutir tipo calha fechada, com refletor e aleta parabólicas em alumínio de alto brilho, com difusor plano em acrílico para 4 lâmpadas LED de 14 W/16 W/18 W</t>
    </r>
  </si>
  <si>
    <r>
      <rPr>
        <sz val="9"/>
        <rFont val="Arial"/>
        <family val="2"/>
      </rPr>
      <t>14.5.2</t>
    </r>
  </si>
  <si>
    <r>
      <rPr>
        <sz val="9"/>
        <rFont val="Arial"/>
        <family val="2"/>
      </rPr>
      <t>41.14.020</t>
    </r>
  </si>
  <si>
    <r>
      <rPr>
        <sz val="9"/>
        <rFont val="Arial"/>
        <family val="2"/>
      </rPr>
      <t>14.5.3</t>
    </r>
  </si>
  <si>
    <r>
      <rPr>
        <sz val="9"/>
        <rFont val="Arial"/>
        <family val="2"/>
      </rPr>
      <t>41.31.080</t>
    </r>
  </si>
  <si>
    <r>
      <rPr>
        <sz val="9"/>
        <rFont val="Arial"/>
        <family val="2"/>
      </rPr>
      <t>14.5.4</t>
    </r>
  </si>
  <si>
    <r>
      <rPr>
        <sz val="9"/>
        <rFont val="Arial"/>
        <family val="2"/>
      </rPr>
      <t>41.12.050</t>
    </r>
  </si>
  <si>
    <r>
      <rPr>
        <sz val="9"/>
        <rFont val="Arial"/>
        <family val="2"/>
      </rPr>
      <t>14.5.5</t>
    </r>
  </si>
  <si>
    <r>
      <rPr>
        <sz val="9"/>
        <rFont val="Arial"/>
        <family val="2"/>
      </rPr>
      <t>41.14.670</t>
    </r>
  </si>
  <si>
    <r>
      <rPr>
        <sz val="9"/>
        <rFont val="Arial"/>
        <family val="2"/>
      </rPr>
      <t>14.5.6</t>
    </r>
  </si>
  <si>
    <r>
      <rPr>
        <sz val="9"/>
        <rFont val="Arial"/>
        <family val="2"/>
      </rPr>
      <t>41.08.230</t>
    </r>
  </si>
  <si>
    <r>
      <rPr>
        <sz val="9"/>
        <rFont val="Arial"/>
        <family val="2"/>
      </rPr>
      <t>14.5.7</t>
    </r>
  </si>
  <si>
    <r>
      <rPr>
        <sz val="9"/>
        <rFont val="Arial"/>
        <family val="2"/>
      </rPr>
      <t>41.05.720</t>
    </r>
  </si>
  <si>
    <r>
      <rPr>
        <sz val="9"/>
        <rFont val="Arial"/>
        <family val="2"/>
      </rPr>
      <t>14.5.8</t>
    </r>
  </si>
  <si>
    <r>
      <rPr>
        <sz val="9"/>
        <rFont val="Arial"/>
        <family val="2"/>
      </rPr>
      <t>41.07.050</t>
    </r>
  </si>
  <si>
    <r>
      <rPr>
        <sz val="9"/>
        <rFont val="Arial"/>
        <family val="2"/>
      </rPr>
      <t>14.5.9</t>
    </r>
  </si>
  <si>
    <r>
      <rPr>
        <sz val="9"/>
        <rFont val="Arial"/>
        <family val="2"/>
      </rPr>
      <t>41.09.740</t>
    </r>
  </si>
  <si>
    <r>
      <rPr>
        <sz val="9"/>
        <rFont val="Arial"/>
        <family val="2"/>
      </rPr>
      <t>14.5.10</t>
    </r>
  </si>
  <si>
    <r>
      <rPr>
        <sz val="9"/>
        <rFont val="Arial"/>
        <family val="2"/>
      </rPr>
      <t>41.07.060</t>
    </r>
  </si>
  <si>
    <r>
      <rPr>
        <sz val="9"/>
        <rFont val="Arial"/>
        <family val="2"/>
      </rPr>
      <t>14.5.11</t>
    </r>
  </si>
  <si>
    <r>
      <rPr>
        <sz val="9"/>
        <rFont val="Arial"/>
        <family val="2"/>
      </rPr>
      <t>41.10.430</t>
    </r>
  </si>
  <si>
    <r>
      <rPr>
        <sz val="9"/>
        <rFont val="Arial"/>
        <family val="2"/>
      </rPr>
      <t>14.5.12</t>
    </r>
  </si>
  <si>
    <r>
      <rPr>
        <sz val="9"/>
        <rFont val="Arial"/>
        <family val="2"/>
      </rPr>
      <t>41.11.707</t>
    </r>
  </si>
  <si>
    <r>
      <rPr>
        <sz val="9"/>
        <rFont val="Arial"/>
        <family val="2"/>
      </rPr>
      <t>14.5.13</t>
    </r>
  </si>
  <si>
    <r>
      <rPr>
        <sz val="9"/>
        <rFont val="Arial"/>
        <family val="2"/>
      </rPr>
      <t>41.11.450</t>
    </r>
  </si>
  <si>
    <r>
      <rPr>
        <sz val="9"/>
        <rFont val="Arial"/>
        <family val="2"/>
      </rPr>
      <t>14.5.14</t>
    </r>
  </si>
  <si>
    <r>
      <rPr>
        <sz val="9"/>
        <rFont val="Arial"/>
        <family val="2"/>
      </rPr>
      <t>40.20.250</t>
    </r>
  </si>
  <si>
    <r>
      <rPr>
        <sz val="9"/>
        <rFont val="Arial"/>
        <family val="2"/>
      </rPr>
      <t>14.5.15</t>
    </r>
  </si>
  <si>
    <r>
      <rPr>
        <sz val="9"/>
        <rFont val="Arial"/>
        <family val="2"/>
      </rPr>
      <t>40.04.230</t>
    </r>
  </si>
  <si>
    <r>
      <rPr>
        <sz val="9"/>
        <rFont val="Arial"/>
        <family val="2"/>
      </rPr>
      <t>14.5.16</t>
    </r>
  </si>
  <si>
    <r>
      <rPr>
        <sz val="9"/>
        <rFont val="Arial"/>
        <family val="2"/>
      </rPr>
      <t>39.24.151</t>
    </r>
  </si>
  <si>
    <r>
      <rPr>
        <sz val="9"/>
        <rFont val="Arial"/>
        <family val="2"/>
      </rPr>
      <t>14.5.17</t>
    </r>
  </si>
  <si>
    <r>
      <rPr>
        <sz val="9"/>
        <rFont val="Arial"/>
        <family val="2"/>
      </rPr>
      <t>Fita Led siliconada 120 LED/m, potência 9,6 W/m</t>
    </r>
  </si>
  <si>
    <r>
      <rPr>
        <b/>
        <sz val="9"/>
        <rFont val="Arial"/>
        <family val="2"/>
      </rPr>
      <t>14.6</t>
    </r>
  </si>
  <si>
    <r>
      <rPr>
        <b/>
        <sz val="9"/>
        <rFont val="Arial"/>
        <family val="2"/>
      </rPr>
      <t>SPDA - SISTEMA DE PROTEÇÃO CONTRA DESCARGAS ATMOSFÉRICAS</t>
    </r>
  </si>
  <si>
    <r>
      <rPr>
        <sz val="9"/>
        <rFont val="Arial"/>
        <family val="2"/>
      </rPr>
      <t>14.6.1</t>
    </r>
  </si>
  <si>
    <r>
      <rPr>
        <sz val="9"/>
        <rFont val="Arial"/>
        <family val="2"/>
      </rPr>
      <t>42.05.390</t>
    </r>
  </si>
  <si>
    <r>
      <rPr>
        <sz val="9"/>
        <rFont val="Arial"/>
        <family val="2"/>
      </rPr>
      <t>14.6.2</t>
    </r>
  </si>
  <si>
    <r>
      <rPr>
        <sz val="9"/>
        <rFont val="Arial"/>
        <family val="2"/>
      </rPr>
      <t>42.01.040</t>
    </r>
  </si>
  <si>
    <r>
      <rPr>
        <sz val="9"/>
        <rFont val="Arial"/>
        <family val="2"/>
      </rPr>
      <t>14.6.3</t>
    </r>
  </si>
  <si>
    <r>
      <rPr>
        <sz val="9"/>
        <rFont val="Arial"/>
        <family val="2"/>
      </rPr>
      <t>42.04.020</t>
    </r>
  </si>
  <si>
    <r>
      <rPr>
        <sz val="9"/>
        <rFont val="Arial"/>
        <family val="2"/>
      </rPr>
      <t>14.6.4</t>
    </r>
  </si>
  <si>
    <r>
      <rPr>
        <sz val="9"/>
        <rFont val="Arial"/>
        <family val="2"/>
      </rPr>
      <t>42.04.040</t>
    </r>
  </si>
  <si>
    <r>
      <rPr>
        <sz val="9"/>
        <rFont val="Arial"/>
        <family val="2"/>
      </rPr>
      <t>14.6.5</t>
    </r>
  </si>
  <si>
    <r>
      <rPr>
        <sz val="9"/>
        <rFont val="Arial"/>
        <family val="2"/>
      </rPr>
      <t>42.04.060</t>
    </r>
  </si>
  <si>
    <r>
      <rPr>
        <sz val="9"/>
        <rFont val="Arial"/>
        <family val="2"/>
      </rPr>
      <t>14.6.6</t>
    </r>
  </si>
  <si>
    <r>
      <rPr>
        <sz val="9"/>
        <rFont val="Arial"/>
        <family val="2"/>
      </rPr>
      <t>42.04.080</t>
    </r>
  </si>
  <si>
    <r>
      <rPr>
        <sz val="9"/>
        <rFont val="Arial"/>
        <family val="2"/>
      </rPr>
      <t>14.6.7</t>
    </r>
  </si>
  <si>
    <r>
      <rPr>
        <sz val="9"/>
        <rFont val="Arial"/>
        <family val="2"/>
      </rPr>
      <t>42.04.120</t>
    </r>
  </si>
  <si>
    <r>
      <rPr>
        <sz val="9"/>
        <rFont val="Arial"/>
        <family val="2"/>
      </rPr>
      <t>14.6.8</t>
    </r>
  </si>
  <si>
    <r>
      <rPr>
        <sz val="9"/>
        <rFont val="Arial"/>
        <family val="2"/>
      </rPr>
      <t>42.05.070</t>
    </r>
  </si>
  <si>
    <r>
      <rPr>
        <sz val="9"/>
        <rFont val="Arial"/>
        <family val="2"/>
      </rPr>
      <t>14.6.9</t>
    </r>
  </si>
  <si>
    <r>
      <rPr>
        <sz val="9"/>
        <rFont val="Arial"/>
        <family val="2"/>
      </rPr>
      <t>42.03.040</t>
    </r>
  </si>
  <si>
    <r>
      <rPr>
        <sz val="9"/>
        <rFont val="Arial"/>
        <family val="2"/>
      </rPr>
      <t>14.6.10</t>
    </r>
  </si>
  <si>
    <r>
      <rPr>
        <sz val="9"/>
        <rFont val="Arial"/>
        <family val="2"/>
      </rPr>
      <t>42.05.100</t>
    </r>
  </si>
  <si>
    <r>
      <rPr>
        <sz val="9"/>
        <rFont val="Arial"/>
        <family val="2"/>
      </rPr>
      <t>14.6.11</t>
    </r>
  </si>
  <si>
    <r>
      <rPr>
        <sz val="9"/>
        <rFont val="Arial"/>
        <family val="2"/>
      </rPr>
      <t>42.05.120</t>
    </r>
  </si>
  <si>
    <r>
      <rPr>
        <sz val="9"/>
        <rFont val="Arial"/>
        <family val="2"/>
      </rPr>
      <t>14.6.12</t>
    </r>
  </si>
  <si>
    <r>
      <rPr>
        <sz val="9"/>
        <rFont val="Arial"/>
        <family val="2"/>
      </rPr>
      <t>42.20.280</t>
    </r>
  </si>
  <si>
    <r>
      <rPr>
        <sz val="9"/>
        <rFont val="Arial"/>
        <family val="2"/>
      </rPr>
      <t>14.6.13</t>
    </r>
  </si>
  <si>
    <r>
      <rPr>
        <sz val="9"/>
        <rFont val="Arial"/>
        <family val="2"/>
      </rPr>
      <t>39.04.070</t>
    </r>
  </si>
  <si>
    <r>
      <rPr>
        <sz val="9"/>
        <rFont val="Arial"/>
        <family val="2"/>
      </rPr>
      <t>14.6.14</t>
    </r>
  </si>
  <si>
    <r>
      <rPr>
        <sz val="9"/>
        <rFont val="Arial"/>
        <family val="2"/>
      </rPr>
      <t>39.04.080</t>
    </r>
  </si>
  <si>
    <r>
      <rPr>
        <sz val="9"/>
        <rFont val="Arial"/>
        <family val="2"/>
      </rPr>
      <t>14.6.15</t>
    </r>
  </si>
  <si>
    <r>
      <rPr>
        <sz val="9"/>
        <rFont val="Arial"/>
        <family val="2"/>
      </rPr>
      <t>42.05.370</t>
    </r>
  </si>
  <si>
    <r>
      <rPr>
        <sz val="9"/>
        <rFont val="Arial"/>
        <family val="2"/>
      </rPr>
      <t>14.6.16</t>
    </r>
  </si>
  <si>
    <r>
      <rPr>
        <sz val="9"/>
        <rFont val="Arial"/>
        <family val="2"/>
      </rPr>
      <t>39.21.050</t>
    </r>
  </si>
  <si>
    <r>
      <rPr>
        <sz val="9"/>
        <rFont val="Arial"/>
        <family val="2"/>
      </rPr>
      <t>14.6.17</t>
    </r>
  </si>
  <si>
    <r>
      <rPr>
        <sz val="9"/>
        <rFont val="Arial"/>
        <family val="2"/>
      </rPr>
      <t>39.09.120</t>
    </r>
  </si>
  <si>
    <r>
      <rPr>
        <sz val="9"/>
        <rFont val="Arial"/>
        <family val="2"/>
      </rPr>
      <t>14.6.18</t>
    </r>
  </si>
  <si>
    <r>
      <rPr>
        <sz val="9"/>
        <rFont val="Arial"/>
        <family val="2"/>
      </rPr>
      <t>39.09.140</t>
    </r>
  </si>
  <si>
    <r>
      <rPr>
        <sz val="9"/>
        <rFont val="Arial"/>
        <family val="2"/>
      </rPr>
      <t>14.6.19</t>
    </r>
  </si>
  <si>
    <r>
      <rPr>
        <sz val="9"/>
        <rFont val="Arial"/>
        <family val="2"/>
      </rPr>
      <t>42.05.190</t>
    </r>
  </si>
  <si>
    <r>
      <rPr>
        <sz val="9"/>
        <rFont val="Arial"/>
        <family val="2"/>
      </rPr>
      <t>14.6.20</t>
    </r>
  </si>
  <si>
    <r>
      <rPr>
        <sz val="9"/>
        <rFont val="Arial"/>
        <family val="2"/>
      </rPr>
      <t>42.05.160</t>
    </r>
  </si>
  <si>
    <r>
      <rPr>
        <sz val="9"/>
        <rFont val="Arial"/>
        <family val="2"/>
      </rPr>
      <t>14.6.21</t>
    </r>
  </si>
  <si>
    <r>
      <rPr>
        <sz val="9"/>
        <rFont val="Arial"/>
        <family val="2"/>
      </rPr>
      <t>42.05.320</t>
    </r>
  </si>
  <si>
    <r>
      <rPr>
        <sz val="9"/>
        <rFont val="Arial"/>
        <family val="2"/>
      </rPr>
      <t>14.6.22</t>
    </r>
  </si>
  <si>
    <r>
      <rPr>
        <sz val="9"/>
        <rFont val="Arial"/>
        <family val="2"/>
      </rPr>
      <t>42.05.300</t>
    </r>
  </si>
  <si>
    <r>
      <rPr>
        <sz val="9"/>
        <rFont val="Arial"/>
        <family val="2"/>
      </rPr>
      <t>14.6.23</t>
    </r>
  </si>
  <si>
    <r>
      <rPr>
        <sz val="9"/>
        <rFont val="Arial"/>
        <family val="2"/>
      </rPr>
      <t>42.05.340</t>
    </r>
  </si>
  <si>
    <r>
      <rPr>
        <sz val="9"/>
        <rFont val="Arial"/>
        <family val="2"/>
      </rPr>
      <t>14.6.24</t>
    </r>
  </si>
  <si>
    <r>
      <rPr>
        <sz val="9"/>
        <rFont val="Arial"/>
        <family val="2"/>
      </rPr>
      <t>14.6.25</t>
    </r>
  </si>
  <si>
    <r>
      <rPr>
        <b/>
        <sz val="9"/>
        <rFont val="Arial"/>
        <family val="2"/>
      </rPr>
      <t>14.7</t>
    </r>
  </si>
  <si>
    <r>
      <rPr>
        <b/>
        <sz val="9"/>
        <rFont val="Arial"/>
        <family val="2"/>
      </rPr>
      <t>CABOS E ACESSÓRIOS</t>
    </r>
  </si>
  <si>
    <r>
      <rPr>
        <sz val="9"/>
        <rFont val="Arial"/>
        <family val="2"/>
      </rPr>
      <t>14.7.1</t>
    </r>
  </si>
  <si>
    <r>
      <rPr>
        <sz val="9"/>
        <rFont val="Arial"/>
        <family val="2"/>
      </rPr>
      <t>39.26.020</t>
    </r>
  </si>
  <si>
    <r>
      <rPr>
        <sz val="9"/>
        <rFont val="Arial"/>
        <family val="2"/>
      </rPr>
      <t>14.7.2</t>
    </r>
  </si>
  <si>
    <r>
      <rPr>
        <sz val="9"/>
        <rFont val="Arial"/>
        <family val="2"/>
      </rPr>
      <t>39.26.030</t>
    </r>
  </si>
  <si>
    <r>
      <rPr>
        <sz val="9"/>
        <rFont val="Arial"/>
        <family val="2"/>
      </rPr>
      <t>14.7.3</t>
    </r>
  </si>
  <si>
    <r>
      <rPr>
        <sz val="9"/>
        <rFont val="Arial"/>
        <family val="2"/>
      </rPr>
      <t>39.26.040</t>
    </r>
  </si>
  <si>
    <r>
      <rPr>
        <sz val="9"/>
        <rFont val="Arial"/>
        <family val="2"/>
      </rPr>
      <t>14.7.4</t>
    </r>
  </si>
  <si>
    <r>
      <rPr>
        <sz val="9"/>
        <rFont val="Arial"/>
        <family val="2"/>
      </rPr>
      <t>39.26.050</t>
    </r>
  </si>
  <si>
    <r>
      <rPr>
        <sz val="9"/>
        <rFont val="Arial"/>
        <family val="2"/>
      </rPr>
      <t>14.7.5</t>
    </r>
  </si>
  <si>
    <r>
      <rPr>
        <sz val="9"/>
        <rFont val="Arial"/>
        <family val="2"/>
      </rPr>
      <t>39.26.060</t>
    </r>
  </si>
  <si>
    <r>
      <rPr>
        <sz val="9"/>
        <rFont val="Arial"/>
        <family val="2"/>
      </rPr>
      <t>14.7.6</t>
    </r>
  </si>
  <si>
    <r>
      <rPr>
        <sz val="9"/>
        <rFont val="Arial"/>
        <family val="2"/>
      </rPr>
      <t>39.26.070</t>
    </r>
  </si>
  <si>
    <r>
      <rPr>
        <sz val="9"/>
        <rFont val="Arial"/>
        <family val="2"/>
      </rPr>
      <t>14.7.7</t>
    </r>
  </si>
  <si>
    <r>
      <rPr>
        <sz val="9"/>
        <rFont val="Arial"/>
        <family val="2"/>
      </rPr>
      <t>39.26.080</t>
    </r>
  </si>
  <si>
    <r>
      <rPr>
        <sz val="9"/>
        <rFont val="Arial"/>
        <family val="2"/>
      </rPr>
      <t>14.7.8</t>
    </r>
  </si>
  <si>
    <r>
      <rPr>
        <sz val="9"/>
        <rFont val="Arial"/>
        <family val="2"/>
      </rPr>
      <t>39.26.090</t>
    </r>
  </si>
  <si>
    <r>
      <rPr>
        <sz val="9"/>
        <rFont val="Arial"/>
        <family val="2"/>
      </rPr>
      <t>14.7.9</t>
    </r>
  </si>
  <si>
    <r>
      <rPr>
        <sz val="9"/>
        <rFont val="Arial"/>
        <family val="2"/>
      </rPr>
      <t>39.26.100</t>
    </r>
  </si>
  <si>
    <r>
      <rPr>
        <sz val="9"/>
        <rFont val="Arial"/>
        <family val="2"/>
      </rPr>
      <t>14.7.10</t>
    </r>
  </si>
  <si>
    <r>
      <rPr>
        <sz val="9"/>
        <rFont val="Arial"/>
        <family val="2"/>
      </rPr>
      <t>39.26.110</t>
    </r>
  </si>
  <si>
    <r>
      <rPr>
        <sz val="9"/>
        <rFont val="Arial"/>
        <family val="2"/>
      </rPr>
      <t>14.7.11</t>
    </r>
  </si>
  <si>
    <r>
      <rPr>
        <sz val="9"/>
        <rFont val="Arial"/>
        <family val="2"/>
      </rPr>
      <t>39.26.120</t>
    </r>
  </si>
  <si>
    <r>
      <rPr>
        <sz val="9"/>
        <rFont val="Arial"/>
        <family val="2"/>
      </rPr>
      <t>14.7.12</t>
    </r>
  </si>
  <si>
    <r>
      <rPr>
        <sz val="9"/>
        <rFont val="Arial"/>
        <family val="2"/>
      </rPr>
      <t>39.26.130</t>
    </r>
  </si>
  <si>
    <r>
      <rPr>
        <sz val="9"/>
        <rFont val="Arial"/>
        <family val="2"/>
      </rPr>
      <t>14.7.13</t>
    </r>
  </si>
  <si>
    <r>
      <rPr>
        <sz val="9"/>
        <rFont val="Arial"/>
        <family val="2"/>
      </rPr>
      <t>39.26.140</t>
    </r>
  </si>
  <si>
    <r>
      <rPr>
        <sz val="9"/>
        <rFont val="Arial"/>
        <family val="2"/>
      </rPr>
      <t>14.7.14</t>
    </r>
  </si>
  <si>
    <r>
      <rPr>
        <sz val="9"/>
        <rFont val="Arial"/>
        <family val="2"/>
      </rPr>
      <t>39.26.150</t>
    </r>
  </si>
  <si>
    <r>
      <rPr>
        <sz val="9"/>
        <rFont val="Arial"/>
        <family val="2"/>
      </rPr>
      <t>14.7.15</t>
    </r>
  </si>
  <si>
    <r>
      <rPr>
        <sz val="9"/>
        <rFont val="Arial"/>
        <family val="2"/>
      </rPr>
      <t>39.10.050</t>
    </r>
  </si>
  <si>
    <r>
      <rPr>
        <sz val="9"/>
        <rFont val="Arial"/>
        <family val="2"/>
      </rPr>
      <t>14.7.16</t>
    </r>
  </si>
  <si>
    <r>
      <rPr>
        <sz val="9"/>
        <rFont val="Arial"/>
        <family val="2"/>
      </rPr>
      <t>39.10.060</t>
    </r>
  </si>
  <si>
    <r>
      <rPr>
        <sz val="9"/>
        <rFont val="Arial"/>
        <family val="2"/>
      </rPr>
      <t>14.7.17</t>
    </r>
  </si>
  <si>
    <r>
      <rPr>
        <sz val="9"/>
        <rFont val="Arial"/>
        <family val="2"/>
      </rPr>
      <t>39.10.080</t>
    </r>
  </si>
  <si>
    <r>
      <rPr>
        <sz val="9"/>
        <rFont val="Arial"/>
        <family val="2"/>
      </rPr>
      <t>14.7.18</t>
    </r>
  </si>
  <si>
    <r>
      <rPr>
        <sz val="9"/>
        <rFont val="Arial"/>
        <family val="2"/>
      </rPr>
      <t>39.10.120</t>
    </r>
  </si>
  <si>
    <r>
      <rPr>
        <sz val="9"/>
        <rFont val="Arial"/>
        <family val="2"/>
      </rPr>
      <t>14.7.19</t>
    </r>
  </si>
  <si>
    <r>
      <rPr>
        <sz val="9"/>
        <rFont val="Arial"/>
        <family val="2"/>
      </rPr>
      <t>39.10.130</t>
    </r>
  </si>
  <si>
    <r>
      <rPr>
        <sz val="9"/>
        <rFont val="Arial"/>
        <family val="2"/>
      </rPr>
      <t>14.7.20</t>
    </r>
  </si>
  <si>
    <r>
      <rPr>
        <sz val="9"/>
        <rFont val="Arial"/>
        <family val="2"/>
      </rPr>
      <t>39.10.160</t>
    </r>
  </si>
  <si>
    <r>
      <rPr>
        <sz val="9"/>
        <rFont val="Arial"/>
        <family val="2"/>
      </rPr>
      <t>14.7.21</t>
    </r>
  </si>
  <si>
    <r>
      <rPr>
        <sz val="9"/>
        <rFont val="Arial"/>
        <family val="2"/>
      </rPr>
      <t>39.10.200</t>
    </r>
  </si>
  <si>
    <r>
      <rPr>
        <sz val="9"/>
        <rFont val="Arial"/>
        <family val="2"/>
      </rPr>
      <t>14.7.22</t>
    </r>
  </si>
  <si>
    <r>
      <rPr>
        <sz val="9"/>
        <rFont val="Arial"/>
        <family val="2"/>
      </rPr>
      <t>39.10.240</t>
    </r>
  </si>
  <si>
    <r>
      <rPr>
        <sz val="9"/>
        <rFont val="Arial"/>
        <family val="2"/>
      </rPr>
      <t>14.7.23</t>
    </r>
  </si>
  <si>
    <r>
      <rPr>
        <sz val="9"/>
        <rFont val="Arial"/>
        <family val="2"/>
      </rPr>
      <t>39.10.246</t>
    </r>
  </si>
  <si>
    <r>
      <rPr>
        <sz val="9"/>
        <rFont val="Arial"/>
        <family val="2"/>
      </rPr>
      <t>14.7.24</t>
    </r>
  </si>
  <si>
    <r>
      <rPr>
        <sz val="9"/>
        <rFont val="Arial"/>
        <family val="2"/>
      </rPr>
      <t>39.10.250</t>
    </r>
  </si>
  <si>
    <r>
      <rPr>
        <sz val="9"/>
        <rFont val="Arial"/>
        <family val="2"/>
      </rPr>
      <t>14.7.25</t>
    </r>
  </si>
  <si>
    <r>
      <rPr>
        <sz val="9"/>
        <rFont val="Arial"/>
        <family val="2"/>
      </rPr>
      <t>39.10.280</t>
    </r>
  </si>
  <si>
    <r>
      <rPr>
        <sz val="9"/>
        <rFont val="Arial"/>
        <family val="2"/>
      </rPr>
      <t>14.7.26</t>
    </r>
  </si>
  <si>
    <r>
      <rPr>
        <sz val="9"/>
        <rFont val="Arial"/>
        <family val="2"/>
      </rPr>
      <t>39.10.300</t>
    </r>
  </si>
  <si>
    <r>
      <rPr>
        <b/>
        <sz val="9"/>
        <rFont val="Arial"/>
        <family val="2"/>
      </rPr>
      <t>14.8</t>
    </r>
  </si>
  <si>
    <r>
      <rPr>
        <b/>
        <sz val="9"/>
        <rFont val="Arial"/>
        <family val="2"/>
      </rPr>
      <t>QUADROS DE DISTRIBUIÇÃO</t>
    </r>
  </si>
  <si>
    <r>
      <rPr>
        <sz val="9"/>
        <rFont val="Arial"/>
        <family val="2"/>
      </rPr>
      <t>14.8.1</t>
    </r>
  </si>
  <si>
    <r>
      <rPr>
        <sz val="9"/>
        <rFont val="Arial"/>
        <family val="2"/>
      </rPr>
      <t>37.06.014</t>
    </r>
  </si>
  <si>
    <r>
      <rPr>
        <sz val="9"/>
        <rFont val="Arial"/>
        <family val="2"/>
      </rPr>
      <t>14.8.2</t>
    </r>
  </si>
  <si>
    <r>
      <rPr>
        <sz val="9"/>
        <rFont val="Arial"/>
        <family val="2"/>
      </rPr>
      <t>37.03.200</t>
    </r>
  </si>
  <si>
    <r>
      <rPr>
        <sz val="9"/>
        <rFont val="Arial"/>
        <family val="2"/>
      </rPr>
      <t>14.8.3</t>
    </r>
  </si>
  <si>
    <r>
      <rPr>
        <sz val="9"/>
        <rFont val="Arial"/>
        <family val="2"/>
      </rPr>
      <t>37.03.210</t>
    </r>
  </si>
  <si>
    <r>
      <rPr>
        <sz val="9"/>
        <rFont val="Arial"/>
        <family val="2"/>
      </rPr>
      <t>14.8.4</t>
    </r>
  </si>
  <si>
    <r>
      <rPr>
        <sz val="9"/>
        <rFont val="Arial"/>
        <family val="2"/>
      </rPr>
      <t>37.03.220</t>
    </r>
  </si>
  <si>
    <r>
      <rPr>
        <sz val="9"/>
        <rFont val="Arial"/>
        <family val="2"/>
      </rPr>
      <t>14.8.5</t>
    </r>
  </si>
  <si>
    <r>
      <rPr>
        <sz val="9"/>
        <rFont val="Arial"/>
        <family val="2"/>
      </rPr>
      <t>37.03.230</t>
    </r>
  </si>
  <si>
    <r>
      <rPr>
        <sz val="9"/>
        <rFont val="Arial"/>
        <family val="2"/>
      </rPr>
      <t>14.8.6</t>
    </r>
  </si>
  <si>
    <r>
      <rPr>
        <sz val="9"/>
        <rFont val="Arial"/>
        <family val="2"/>
      </rPr>
      <t>37.03.240</t>
    </r>
  </si>
  <si>
    <r>
      <rPr>
        <sz val="9"/>
        <rFont val="Arial"/>
        <family val="2"/>
      </rPr>
      <t>14.8.7</t>
    </r>
  </si>
  <si>
    <r>
      <rPr>
        <sz val="9"/>
        <rFont val="Arial"/>
        <family val="2"/>
      </rPr>
      <t>37.03.250</t>
    </r>
  </si>
  <si>
    <r>
      <rPr>
        <sz val="9"/>
        <rFont val="Arial"/>
        <family val="2"/>
      </rPr>
      <t>14.8.8</t>
    </r>
  </si>
  <si>
    <r>
      <rPr>
        <sz val="9"/>
        <rFont val="Arial"/>
        <family val="2"/>
      </rPr>
      <t>37.10.010</t>
    </r>
  </si>
  <si>
    <r>
      <rPr>
        <sz val="9"/>
        <rFont val="Arial"/>
        <family val="2"/>
      </rPr>
      <t>14.8.9</t>
    </r>
  </si>
  <si>
    <r>
      <rPr>
        <sz val="9"/>
        <rFont val="Arial"/>
        <family val="2"/>
      </rPr>
      <t>37.13.840</t>
    </r>
  </si>
  <si>
    <r>
      <rPr>
        <sz val="9"/>
        <rFont val="Arial"/>
        <family val="2"/>
      </rPr>
      <t>14.8.10</t>
    </r>
  </si>
  <si>
    <r>
      <rPr>
        <sz val="9"/>
        <rFont val="Arial"/>
        <family val="2"/>
      </rPr>
      <t>37.13.850</t>
    </r>
  </si>
  <si>
    <r>
      <rPr>
        <sz val="9"/>
        <rFont val="Arial"/>
        <family val="2"/>
      </rPr>
      <t>14.8.11</t>
    </r>
  </si>
  <si>
    <r>
      <rPr>
        <sz val="9"/>
        <rFont val="Arial"/>
        <family val="2"/>
      </rPr>
      <t>37.13.860</t>
    </r>
  </si>
  <si>
    <r>
      <rPr>
        <sz val="9"/>
        <rFont val="Arial"/>
        <family val="2"/>
      </rPr>
      <t>14.8.12</t>
    </r>
  </si>
  <si>
    <r>
      <rPr>
        <sz val="9"/>
        <rFont val="Arial"/>
        <family val="2"/>
      </rPr>
      <t>37.13.870</t>
    </r>
  </si>
  <si>
    <r>
      <rPr>
        <sz val="9"/>
        <rFont val="Arial"/>
        <family val="2"/>
      </rPr>
      <t>14.8.13</t>
    </r>
  </si>
  <si>
    <r>
      <rPr>
        <sz val="9"/>
        <rFont val="Arial"/>
        <family val="2"/>
      </rPr>
      <t>37.13.880</t>
    </r>
  </si>
  <si>
    <r>
      <rPr>
        <sz val="9"/>
        <rFont val="Arial"/>
        <family val="2"/>
      </rPr>
      <t>14.8.14</t>
    </r>
  </si>
  <si>
    <r>
      <rPr>
        <sz val="9"/>
        <rFont val="Arial"/>
        <family val="2"/>
      </rPr>
      <t>37.13.890</t>
    </r>
  </si>
  <si>
    <r>
      <rPr>
        <sz val="9"/>
        <rFont val="Arial"/>
        <family val="2"/>
      </rPr>
      <t>14.8.15</t>
    </r>
  </si>
  <si>
    <r>
      <rPr>
        <sz val="9"/>
        <rFont val="Arial"/>
        <family val="2"/>
      </rPr>
      <t>37.13.900</t>
    </r>
  </si>
  <si>
    <r>
      <rPr>
        <sz val="9"/>
        <rFont val="Arial"/>
        <family val="2"/>
      </rPr>
      <t>14.8.16</t>
    </r>
  </si>
  <si>
    <r>
      <rPr>
        <sz val="9"/>
        <rFont val="Arial"/>
        <family val="2"/>
      </rPr>
      <t>37.13.910</t>
    </r>
  </si>
  <si>
    <r>
      <rPr>
        <sz val="9"/>
        <rFont val="Arial"/>
        <family val="2"/>
      </rPr>
      <t>14.8.17</t>
    </r>
  </si>
  <si>
    <r>
      <rPr>
        <sz val="9"/>
        <rFont val="Arial"/>
        <family val="2"/>
      </rPr>
      <t>37.25.100</t>
    </r>
  </si>
  <si>
    <r>
      <rPr>
        <sz val="9"/>
        <rFont val="Arial"/>
        <family val="2"/>
      </rPr>
      <t>14.8.18</t>
    </r>
  </si>
  <si>
    <r>
      <rPr>
        <sz val="9"/>
        <rFont val="Arial"/>
        <family val="2"/>
      </rPr>
      <t>37.25.110</t>
    </r>
  </si>
  <si>
    <r>
      <rPr>
        <sz val="9"/>
        <rFont val="Arial"/>
        <family val="2"/>
      </rPr>
      <t>14.8.19</t>
    </r>
  </si>
  <si>
    <r>
      <rPr>
        <sz val="9"/>
        <rFont val="Arial"/>
        <family val="2"/>
      </rPr>
      <t>37.13.720</t>
    </r>
  </si>
  <si>
    <r>
      <rPr>
        <sz val="9"/>
        <rFont val="Arial"/>
        <family val="2"/>
      </rPr>
      <t>14.8.20</t>
    </r>
  </si>
  <si>
    <r>
      <rPr>
        <sz val="9"/>
        <rFont val="Arial"/>
        <family val="2"/>
      </rPr>
      <t>37.13.740</t>
    </r>
  </si>
  <si>
    <r>
      <rPr>
        <sz val="9"/>
        <rFont val="Arial"/>
        <family val="2"/>
      </rPr>
      <t>14.8.21</t>
    </r>
  </si>
  <si>
    <r>
      <rPr>
        <sz val="9"/>
        <rFont val="Arial"/>
        <family val="2"/>
      </rPr>
      <t>37.13.760</t>
    </r>
  </si>
  <si>
    <r>
      <rPr>
        <sz val="9"/>
        <rFont val="Arial"/>
        <family val="2"/>
      </rPr>
      <t>14.8.22</t>
    </r>
  </si>
  <si>
    <r>
      <rPr>
        <sz val="9"/>
        <rFont val="Arial"/>
        <family val="2"/>
      </rPr>
      <t>37.13.770</t>
    </r>
  </si>
  <si>
    <r>
      <rPr>
        <sz val="9"/>
        <rFont val="Arial"/>
        <family val="2"/>
      </rPr>
      <t>14.8.23</t>
    </r>
  </si>
  <si>
    <r>
      <rPr>
        <sz val="9"/>
        <rFont val="Arial"/>
        <family val="2"/>
      </rPr>
      <t>37.24.032</t>
    </r>
  </si>
  <si>
    <r>
      <rPr>
        <sz val="9"/>
        <rFont val="Arial"/>
        <family val="2"/>
      </rPr>
      <t>14.8.24</t>
    </r>
  </si>
  <si>
    <r>
      <rPr>
        <sz val="9"/>
        <rFont val="Arial"/>
        <family val="2"/>
      </rPr>
      <t>37.17.060</t>
    </r>
  </si>
  <si>
    <r>
      <rPr>
        <sz val="9"/>
        <rFont val="Arial"/>
        <family val="2"/>
      </rPr>
      <t>14.8.25</t>
    </r>
  </si>
  <si>
    <r>
      <rPr>
        <sz val="9"/>
        <rFont val="Arial"/>
        <family val="2"/>
      </rPr>
      <t>37.17.070</t>
    </r>
  </si>
  <si>
    <r>
      <rPr>
        <b/>
        <sz val="9"/>
        <rFont val="Arial"/>
        <family val="2"/>
      </rPr>
      <t>14.9</t>
    </r>
  </si>
  <si>
    <r>
      <rPr>
        <b/>
        <sz val="9"/>
        <rFont val="Arial"/>
        <family val="2"/>
      </rPr>
      <t>SISTEMA ELETRÔNICOS</t>
    </r>
  </si>
  <si>
    <r>
      <rPr>
        <sz val="9"/>
        <rFont val="Arial"/>
        <family val="2"/>
      </rPr>
      <t>14.9.1</t>
    </r>
  </si>
  <si>
    <r>
      <rPr>
        <sz val="9"/>
        <rFont val="Arial"/>
        <family val="2"/>
      </rPr>
      <t>Sistema de chamada de enfermagem - RPA das Salas Cirúrgicas e Salas de Medicação e Emergência</t>
    </r>
  </si>
  <si>
    <r>
      <rPr>
        <sz val="9"/>
        <rFont val="Arial"/>
        <family val="2"/>
      </rPr>
      <t>14.9.2</t>
    </r>
  </si>
  <si>
    <r>
      <rPr>
        <sz val="9"/>
        <rFont val="Arial"/>
        <family val="2"/>
      </rPr>
      <t>14.9.3</t>
    </r>
  </si>
  <si>
    <r>
      <rPr>
        <sz val="9"/>
        <rFont val="Arial"/>
        <family val="2"/>
      </rPr>
      <t>14.9.4</t>
    </r>
  </si>
  <si>
    <r>
      <rPr>
        <sz val="9"/>
        <rFont val="Arial"/>
        <family val="2"/>
      </rPr>
      <t>39.18.120</t>
    </r>
  </si>
  <si>
    <r>
      <rPr>
        <b/>
        <sz val="9"/>
        <rFont val="Arial"/>
        <family val="2"/>
      </rPr>
      <t>14.10</t>
    </r>
  </si>
  <si>
    <r>
      <rPr>
        <b/>
        <sz val="9"/>
        <rFont val="Arial"/>
        <family val="2"/>
      </rPr>
      <t>SISTEMA IT MÉDICO</t>
    </r>
  </si>
  <si>
    <r>
      <rPr>
        <sz val="9"/>
        <rFont val="Arial"/>
        <family val="2"/>
      </rPr>
      <t>14.10.1</t>
    </r>
  </si>
  <si>
    <r>
      <rPr>
        <sz val="9"/>
        <rFont val="Arial"/>
        <family val="2"/>
      </rPr>
      <t>Sistema completo de IT-Médico, para atendimento Centro Cirúrgico e RPA, composto de transformador de separação 10kva-110v/220v, fonte de alimentação, transformadores de corrente, anunciador de alarme com memorização data/hora do evento e quadro de supervisão e proteção.</t>
    </r>
  </si>
  <si>
    <r>
      <rPr>
        <b/>
        <sz val="9"/>
        <rFont val="Arial"/>
        <family val="2"/>
      </rPr>
      <t>14.11</t>
    </r>
  </si>
  <si>
    <r>
      <rPr>
        <b/>
        <sz val="9"/>
        <rFont val="Arial"/>
        <family val="2"/>
      </rPr>
      <t>SISTEMA DE DADOS E VOZ</t>
    </r>
  </si>
  <si>
    <r>
      <rPr>
        <sz val="9"/>
        <rFont val="Arial"/>
        <family val="2"/>
      </rPr>
      <t>14.11.1</t>
    </r>
  </si>
  <si>
    <r>
      <rPr>
        <sz val="9"/>
        <rFont val="Arial"/>
        <family val="2"/>
      </rPr>
      <t>38.21.330</t>
    </r>
  </si>
  <si>
    <r>
      <rPr>
        <sz val="9"/>
        <rFont val="Arial"/>
        <family val="2"/>
      </rPr>
      <t>14.11.2</t>
    </r>
  </si>
  <si>
    <r>
      <rPr>
        <sz val="9"/>
        <rFont val="Arial"/>
        <family val="2"/>
      </rPr>
      <t>38.22.640</t>
    </r>
  </si>
  <si>
    <r>
      <rPr>
        <sz val="9"/>
        <rFont val="Arial"/>
        <family val="2"/>
      </rPr>
      <t>14.11.3</t>
    </r>
  </si>
  <si>
    <r>
      <rPr>
        <sz val="9"/>
        <rFont val="Arial"/>
        <family val="2"/>
      </rPr>
      <t>38.23.130</t>
    </r>
  </si>
  <si>
    <r>
      <rPr>
        <sz val="9"/>
        <rFont val="Arial"/>
        <family val="2"/>
      </rPr>
      <t>14.11.4</t>
    </r>
  </si>
  <si>
    <r>
      <rPr>
        <sz val="9"/>
        <rFont val="Arial"/>
        <family val="2"/>
      </rPr>
      <t>14.11.5</t>
    </r>
  </si>
  <si>
    <r>
      <rPr>
        <sz val="9"/>
        <rFont val="Arial"/>
        <family val="2"/>
      </rPr>
      <t>14.11.6</t>
    </r>
  </si>
  <si>
    <r>
      <rPr>
        <sz val="9"/>
        <rFont val="Arial"/>
        <family val="2"/>
      </rPr>
      <t>38.23.210</t>
    </r>
  </si>
  <si>
    <r>
      <rPr>
        <sz val="9"/>
        <rFont val="Arial"/>
        <family val="2"/>
      </rPr>
      <t>14.11.7</t>
    </r>
  </si>
  <si>
    <r>
      <rPr>
        <sz val="9"/>
        <rFont val="Arial"/>
        <family val="2"/>
      </rPr>
      <t>14.11.8</t>
    </r>
  </si>
  <si>
    <r>
      <rPr>
        <sz val="9"/>
        <rFont val="Arial"/>
        <family val="2"/>
      </rPr>
      <t>38.06.060</t>
    </r>
  </si>
  <si>
    <r>
      <rPr>
        <sz val="9"/>
        <rFont val="Arial"/>
        <family val="2"/>
      </rPr>
      <t>14.11.9</t>
    </r>
  </si>
  <si>
    <r>
      <rPr>
        <sz val="9"/>
        <rFont val="Arial"/>
        <family val="2"/>
      </rPr>
      <t>38.13.020</t>
    </r>
  </si>
  <si>
    <r>
      <rPr>
        <sz val="9"/>
        <rFont val="Arial"/>
        <family val="2"/>
      </rPr>
      <t>14.11.10</t>
    </r>
  </si>
  <si>
    <r>
      <rPr>
        <sz val="9"/>
        <rFont val="Arial"/>
        <family val="2"/>
      </rPr>
      <t>14.11.11</t>
    </r>
  </si>
  <si>
    <r>
      <rPr>
        <sz val="9"/>
        <rFont val="Arial"/>
        <family val="2"/>
      </rPr>
      <t>40.07.010</t>
    </r>
  </si>
  <si>
    <r>
      <rPr>
        <sz val="9"/>
        <rFont val="Arial"/>
        <family val="2"/>
      </rPr>
      <t>14.11.12</t>
    </r>
  </si>
  <si>
    <r>
      <rPr>
        <sz val="9"/>
        <rFont val="Arial"/>
        <family val="2"/>
      </rPr>
      <t>40.07.020</t>
    </r>
  </si>
  <si>
    <r>
      <rPr>
        <sz val="9"/>
        <rFont val="Arial"/>
        <family val="2"/>
      </rPr>
      <t>14.11.13</t>
    </r>
  </si>
  <si>
    <r>
      <rPr>
        <sz val="9"/>
        <rFont val="Arial"/>
        <family val="2"/>
      </rPr>
      <t>66.08.110</t>
    </r>
  </si>
  <si>
    <r>
      <rPr>
        <sz val="9"/>
        <rFont val="Arial"/>
        <family val="2"/>
      </rPr>
      <t>14.11.14</t>
    </r>
  </si>
  <si>
    <r>
      <rPr>
        <sz val="9"/>
        <rFont val="Arial"/>
        <family val="2"/>
      </rPr>
      <t>66.08.115</t>
    </r>
  </si>
  <si>
    <r>
      <rPr>
        <sz val="9"/>
        <rFont val="Arial"/>
        <family val="2"/>
      </rPr>
      <t>14.11.15</t>
    </r>
  </si>
  <si>
    <r>
      <rPr>
        <sz val="9"/>
        <rFont val="Arial"/>
        <family val="2"/>
      </rPr>
      <t>66.20.150</t>
    </r>
  </si>
  <si>
    <r>
      <rPr>
        <sz val="9"/>
        <rFont val="Arial"/>
        <family val="2"/>
      </rPr>
      <t>14.11.16</t>
    </r>
  </si>
  <si>
    <r>
      <rPr>
        <sz val="9"/>
        <rFont val="Arial"/>
        <family val="2"/>
      </rPr>
      <t>14.11.17</t>
    </r>
  </si>
  <si>
    <r>
      <rPr>
        <sz val="9"/>
        <rFont val="Arial"/>
        <family val="2"/>
      </rPr>
      <t>66.20.225</t>
    </r>
  </si>
  <si>
    <r>
      <rPr>
        <sz val="9"/>
        <rFont val="Arial"/>
        <family val="2"/>
      </rPr>
      <t>69.03.140</t>
    </r>
  </si>
  <si>
    <r>
      <rPr>
        <sz val="9"/>
        <rFont val="Arial"/>
        <family val="2"/>
      </rPr>
      <t>14.11.19</t>
    </r>
  </si>
  <si>
    <r>
      <rPr>
        <sz val="9"/>
        <rFont val="Arial"/>
        <family val="2"/>
      </rPr>
      <t>69.20.110</t>
    </r>
  </si>
  <si>
    <r>
      <rPr>
        <sz val="9"/>
        <rFont val="Arial"/>
        <family val="2"/>
      </rPr>
      <t>14.11.20</t>
    </r>
  </si>
  <si>
    <r>
      <rPr>
        <sz val="9"/>
        <rFont val="Arial"/>
        <family val="2"/>
      </rPr>
      <t>69.08.010</t>
    </r>
  </si>
  <si>
    <r>
      <rPr>
        <sz val="9"/>
        <rFont val="Arial"/>
        <family val="2"/>
      </rPr>
      <t>14.11.21</t>
    </r>
  </si>
  <si>
    <r>
      <rPr>
        <sz val="9"/>
        <rFont val="Arial"/>
        <family val="2"/>
      </rPr>
      <t>69.09.250</t>
    </r>
  </si>
  <si>
    <r>
      <rPr>
        <sz val="9"/>
        <rFont val="Arial"/>
        <family val="2"/>
      </rPr>
      <t>14.11.22</t>
    </r>
  </si>
  <si>
    <r>
      <rPr>
        <sz val="9"/>
        <rFont val="Arial"/>
        <family val="2"/>
      </rPr>
      <t>69.09.360</t>
    </r>
  </si>
  <si>
    <r>
      <rPr>
        <sz val="9"/>
        <rFont val="Arial"/>
        <family val="2"/>
      </rPr>
      <t>14.11.23</t>
    </r>
  </si>
  <si>
    <r>
      <rPr>
        <sz val="9"/>
        <rFont val="Arial"/>
        <family val="2"/>
      </rPr>
      <t>69.09.260</t>
    </r>
  </si>
  <si>
    <r>
      <rPr>
        <sz val="9"/>
        <rFont val="Arial"/>
        <family val="2"/>
      </rPr>
      <t>14.11.24</t>
    </r>
  </si>
  <si>
    <r>
      <rPr>
        <sz val="9"/>
        <rFont val="Arial"/>
        <family val="2"/>
      </rPr>
      <t>69.09.300</t>
    </r>
  </si>
  <si>
    <r>
      <rPr>
        <sz val="9"/>
        <rFont val="Arial"/>
        <family val="2"/>
      </rPr>
      <t>14.11.25</t>
    </r>
  </si>
  <si>
    <r>
      <rPr>
        <sz val="9"/>
        <rFont val="Arial"/>
        <family val="2"/>
      </rPr>
      <t>69.20.180</t>
    </r>
  </si>
  <si>
    <r>
      <rPr>
        <sz val="9"/>
        <rFont val="Arial"/>
        <family val="2"/>
      </rPr>
      <t>14.11.26</t>
    </r>
  </si>
  <si>
    <r>
      <rPr>
        <sz val="9"/>
        <rFont val="Arial"/>
        <family val="2"/>
      </rPr>
      <t>69.20.200</t>
    </r>
  </si>
  <si>
    <r>
      <rPr>
        <sz val="9"/>
        <rFont val="Arial"/>
        <family val="2"/>
      </rPr>
      <t>14.11.27</t>
    </r>
  </si>
  <si>
    <r>
      <rPr>
        <sz val="9"/>
        <rFont val="Arial"/>
        <family val="2"/>
      </rPr>
      <t>69.20.230</t>
    </r>
  </si>
  <si>
    <r>
      <rPr>
        <sz val="9"/>
        <rFont val="Arial"/>
        <family val="2"/>
      </rPr>
      <t>14.11.28</t>
    </r>
  </si>
  <si>
    <r>
      <rPr>
        <sz val="9"/>
        <rFont val="Arial"/>
        <family val="2"/>
      </rPr>
      <t>69.20.240</t>
    </r>
  </si>
  <si>
    <r>
      <rPr>
        <sz val="9"/>
        <rFont val="Arial"/>
        <family val="2"/>
      </rPr>
      <t>14.11.29</t>
    </r>
  </si>
  <si>
    <r>
      <rPr>
        <sz val="9"/>
        <rFont val="Arial"/>
        <family val="2"/>
      </rPr>
      <t>69.20.250</t>
    </r>
  </si>
  <si>
    <r>
      <rPr>
        <sz val="9"/>
        <rFont val="Arial"/>
        <family val="2"/>
      </rPr>
      <t>14.11.30</t>
    </r>
  </si>
  <si>
    <r>
      <rPr>
        <sz val="9"/>
        <rFont val="Arial"/>
        <family val="2"/>
      </rPr>
      <t>69.20.260</t>
    </r>
  </si>
  <si>
    <r>
      <rPr>
        <sz val="9"/>
        <rFont val="Arial"/>
        <family val="2"/>
      </rPr>
      <t>14.11.31</t>
    </r>
  </si>
  <si>
    <r>
      <rPr>
        <sz val="9"/>
        <rFont val="Arial"/>
        <family val="2"/>
      </rPr>
      <t>69.20.300</t>
    </r>
  </si>
  <si>
    <r>
      <rPr>
        <sz val="9"/>
        <rFont val="Arial"/>
        <family val="2"/>
      </rPr>
      <t>14.11.32</t>
    </r>
  </si>
  <si>
    <r>
      <rPr>
        <sz val="9"/>
        <rFont val="Arial"/>
        <family val="2"/>
      </rPr>
      <t>14.11.33</t>
    </r>
  </si>
  <si>
    <r>
      <rPr>
        <sz val="9"/>
        <rFont val="Arial"/>
        <family val="2"/>
      </rPr>
      <t>39.27.120</t>
    </r>
  </si>
  <si>
    <r>
      <rPr>
        <sz val="9"/>
        <rFont val="Arial"/>
        <family val="2"/>
      </rPr>
      <t>14.11.34</t>
    </r>
  </si>
  <si>
    <r>
      <rPr>
        <sz val="9"/>
        <rFont val="Arial"/>
        <family val="2"/>
      </rPr>
      <t>69.03.360</t>
    </r>
  </si>
  <si>
    <r>
      <rPr>
        <sz val="9"/>
        <rFont val="Arial"/>
        <family val="2"/>
      </rPr>
      <t>14.11.35</t>
    </r>
  </si>
  <si>
    <r>
      <rPr>
        <sz val="9"/>
        <rFont val="Arial"/>
        <family val="2"/>
      </rPr>
      <t>40.04.096</t>
    </r>
  </si>
  <si>
    <r>
      <rPr>
        <sz val="9"/>
        <rFont val="Arial"/>
        <family val="2"/>
      </rPr>
      <t>14.11.36</t>
    </r>
  </si>
  <si>
    <r>
      <rPr>
        <sz val="9"/>
        <rFont val="Arial"/>
        <family val="2"/>
      </rPr>
      <t>Caixa de passagem em alvenaria - 100 x 100 x 100 cm</t>
    </r>
  </si>
  <si>
    <r>
      <rPr>
        <b/>
        <sz val="9"/>
        <rFont val="Arial"/>
        <family val="2"/>
      </rPr>
      <t>14.12</t>
    </r>
  </si>
  <si>
    <r>
      <rPr>
        <b/>
        <sz val="9"/>
        <rFont val="Arial"/>
        <family val="2"/>
      </rPr>
      <t>GRUPO GERADOR</t>
    </r>
  </si>
  <si>
    <r>
      <rPr>
        <sz val="9"/>
        <rFont val="Arial"/>
        <family val="2"/>
      </rPr>
      <t>14.12.1</t>
    </r>
  </si>
  <si>
    <r>
      <rPr>
        <sz val="9"/>
        <rFont val="Arial"/>
        <family val="2"/>
      </rPr>
      <t>05.07.040</t>
    </r>
  </si>
  <si>
    <r>
      <rPr>
        <sz val="9"/>
        <rFont val="Arial"/>
        <family val="2"/>
      </rPr>
      <t>14.12.2</t>
    </r>
  </si>
  <si>
    <r>
      <rPr>
        <sz val="9"/>
        <rFont val="Arial"/>
        <family val="2"/>
      </rPr>
      <t>14.12.3</t>
    </r>
  </si>
  <si>
    <r>
      <rPr>
        <sz val="9"/>
        <rFont val="Arial"/>
        <family val="2"/>
      </rPr>
      <t>14.12.4</t>
    </r>
  </si>
  <si>
    <r>
      <rPr>
        <sz val="9"/>
        <rFont val="Arial"/>
        <family val="2"/>
      </rPr>
      <t>03.09.020</t>
    </r>
  </si>
  <si>
    <r>
      <rPr>
        <sz val="9"/>
        <rFont val="Arial"/>
        <family val="2"/>
      </rPr>
      <t>14.12.5</t>
    </r>
  </si>
  <si>
    <r>
      <rPr>
        <sz val="9"/>
        <rFont val="Arial"/>
        <family val="2"/>
      </rPr>
      <t>03.09.040</t>
    </r>
  </si>
  <si>
    <r>
      <rPr>
        <sz val="9"/>
        <rFont val="Arial"/>
        <family val="2"/>
      </rPr>
      <t>14.12.6</t>
    </r>
  </si>
  <si>
    <r>
      <rPr>
        <sz val="9"/>
        <rFont val="Arial"/>
        <family val="2"/>
      </rPr>
      <t>14.12.7</t>
    </r>
  </si>
  <si>
    <r>
      <rPr>
        <sz val="9"/>
        <rFont val="Arial"/>
        <family val="2"/>
      </rPr>
      <t>14.12.8</t>
    </r>
  </si>
  <si>
    <r>
      <rPr>
        <sz val="9"/>
        <rFont val="Arial"/>
        <family val="2"/>
      </rPr>
      <t>14.12.9</t>
    </r>
  </si>
  <si>
    <r>
      <rPr>
        <sz val="9"/>
        <rFont val="Arial"/>
        <family val="2"/>
      </rPr>
      <t>04.18.360</t>
    </r>
  </si>
  <si>
    <r>
      <rPr>
        <sz val="9"/>
        <rFont val="Arial"/>
        <family val="2"/>
      </rPr>
      <t>14.12.10</t>
    </r>
  </si>
  <si>
    <r>
      <rPr>
        <sz val="9"/>
        <rFont val="Arial"/>
        <family val="2"/>
      </rPr>
      <t>04.18.370</t>
    </r>
  </si>
  <si>
    <r>
      <rPr>
        <sz val="9"/>
        <rFont val="Arial"/>
        <family val="2"/>
      </rPr>
      <t>14.12.11</t>
    </r>
  </si>
  <si>
    <r>
      <rPr>
        <sz val="9"/>
        <rFont val="Arial"/>
        <family val="2"/>
      </rPr>
      <t>14.12.12</t>
    </r>
  </si>
  <si>
    <r>
      <rPr>
        <sz val="9"/>
        <rFont val="Arial"/>
        <family val="2"/>
      </rPr>
      <t>17.02.020</t>
    </r>
  </si>
  <si>
    <r>
      <rPr>
        <sz val="9"/>
        <rFont val="Arial"/>
        <family val="2"/>
      </rPr>
      <t>14.12.13</t>
    </r>
  </si>
  <si>
    <r>
      <rPr>
        <sz val="9"/>
        <rFont val="Arial"/>
        <family val="2"/>
      </rPr>
      <t>14.12.14</t>
    </r>
  </si>
  <si>
    <r>
      <rPr>
        <sz val="9"/>
        <rFont val="Arial"/>
        <family val="2"/>
      </rPr>
      <t>14.12.15</t>
    </r>
  </si>
  <si>
    <r>
      <rPr>
        <sz val="9"/>
        <rFont val="Arial"/>
        <family val="2"/>
      </rPr>
      <t>14.12.16</t>
    </r>
  </si>
  <si>
    <r>
      <rPr>
        <sz val="9"/>
        <rFont val="Arial"/>
        <family val="2"/>
      </rPr>
      <t>14.12.17</t>
    </r>
  </si>
  <si>
    <r>
      <rPr>
        <sz val="9"/>
        <rFont val="Arial"/>
        <family val="2"/>
      </rPr>
      <t>14.12.18</t>
    </r>
  </si>
  <si>
    <r>
      <rPr>
        <sz val="9"/>
        <rFont val="Arial"/>
        <family val="2"/>
      </rPr>
      <t>14.12.19</t>
    </r>
  </si>
  <si>
    <r>
      <rPr>
        <sz val="9"/>
        <rFont val="Arial"/>
        <family val="2"/>
      </rPr>
      <t>32.20.020</t>
    </r>
  </si>
  <si>
    <r>
      <rPr>
        <sz val="9"/>
        <rFont val="Arial"/>
        <family val="2"/>
      </rPr>
      <t>14.12.20</t>
    </r>
  </si>
  <si>
    <r>
      <rPr>
        <sz val="9"/>
        <rFont val="Arial"/>
        <family val="2"/>
      </rPr>
      <t>32.15.040</t>
    </r>
  </si>
  <si>
    <r>
      <rPr>
        <sz val="9"/>
        <rFont val="Arial"/>
        <family val="2"/>
      </rPr>
      <t>14.12.21</t>
    </r>
  </si>
  <si>
    <r>
      <rPr>
        <sz val="9"/>
        <rFont val="Arial"/>
        <family val="2"/>
      </rPr>
      <t>24.01.010</t>
    </r>
  </si>
  <si>
    <r>
      <rPr>
        <sz val="9"/>
        <rFont val="Arial"/>
        <family val="2"/>
      </rPr>
      <t>14.12.22</t>
    </r>
  </si>
  <si>
    <r>
      <rPr>
        <sz val="9"/>
        <rFont val="Arial"/>
        <family val="2"/>
      </rPr>
      <t>26.01.080</t>
    </r>
  </si>
  <si>
    <r>
      <rPr>
        <sz val="9"/>
        <rFont val="Arial"/>
        <family val="2"/>
      </rPr>
      <t>14.12.23</t>
    </r>
  </si>
  <si>
    <r>
      <rPr>
        <sz val="9"/>
        <rFont val="Arial"/>
        <family val="2"/>
      </rPr>
      <t>24.01.190</t>
    </r>
  </si>
  <si>
    <r>
      <rPr>
        <sz val="9"/>
        <rFont val="Arial"/>
        <family val="2"/>
      </rPr>
      <t>14.12.24</t>
    </r>
  </si>
  <si>
    <r>
      <rPr>
        <sz val="9"/>
        <rFont val="Arial"/>
        <family val="2"/>
      </rPr>
      <t>24.02.460</t>
    </r>
  </si>
  <si>
    <r>
      <rPr>
        <sz val="9"/>
        <rFont val="Arial"/>
        <family val="2"/>
      </rPr>
      <t>14.12.25</t>
    </r>
  </si>
  <si>
    <r>
      <rPr>
        <sz val="9"/>
        <rFont val="Arial"/>
        <family val="2"/>
      </rPr>
      <t>24.02.811</t>
    </r>
  </si>
  <si>
    <r>
      <rPr>
        <sz val="9"/>
        <rFont val="Arial"/>
        <family val="2"/>
      </rPr>
      <t>14.12.26</t>
    </r>
  </si>
  <si>
    <r>
      <rPr>
        <sz val="9"/>
        <rFont val="Arial"/>
        <family val="2"/>
      </rPr>
      <t>32.06.400</t>
    </r>
  </si>
  <si>
    <r>
      <rPr>
        <sz val="9"/>
        <rFont val="Arial"/>
        <family val="2"/>
      </rPr>
      <t>14.12.27</t>
    </r>
  </si>
  <si>
    <r>
      <rPr>
        <sz val="9"/>
        <rFont val="Arial"/>
        <family val="2"/>
      </rPr>
      <t>14.12.28</t>
    </r>
  </si>
  <si>
    <r>
      <rPr>
        <sz val="9"/>
        <rFont val="Arial"/>
        <family val="2"/>
      </rPr>
      <t>14.12.29</t>
    </r>
  </si>
  <si>
    <r>
      <rPr>
        <sz val="9"/>
        <rFont val="Arial"/>
        <family val="2"/>
      </rPr>
      <t>14.12.30</t>
    </r>
  </si>
  <si>
    <r>
      <rPr>
        <sz val="9"/>
        <rFont val="Arial"/>
        <family val="2"/>
      </rPr>
      <t>14.12.31</t>
    </r>
  </si>
  <si>
    <r>
      <rPr>
        <sz val="9"/>
        <rFont val="Arial"/>
        <family val="2"/>
      </rPr>
      <t>14.12.32</t>
    </r>
  </si>
  <si>
    <r>
      <rPr>
        <sz val="9"/>
        <rFont val="Arial"/>
        <family val="2"/>
      </rPr>
      <t>14.12.33</t>
    </r>
  </si>
  <si>
    <r>
      <rPr>
        <sz val="9"/>
        <rFont val="Arial"/>
        <family val="2"/>
      </rPr>
      <t>14.12.34</t>
    </r>
  </si>
  <si>
    <r>
      <rPr>
        <sz val="9"/>
        <rFont val="Arial"/>
        <family val="2"/>
      </rPr>
      <t>14.12.35</t>
    </r>
  </si>
  <si>
    <r>
      <rPr>
        <sz val="9"/>
        <rFont val="Arial"/>
        <family val="2"/>
      </rPr>
      <t>14.12.36</t>
    </r>
  </si>
  <si>
    <r>
      <rPr>
        <sz val="9"/>
        <rFont val="Arial"/>
        <family val="2"/>
      </rPr>
      <t>50.05.312</t>
    </r>
  </si>
  <si>
    <r>
      <rPr>
        <sz val="9"/>
        <rFont val="Arial"/>
        <family val="2"/>
      </rPr>
      <t>14.12.37</t>
    </r>
  </si>
  <si>
    <r>
      <rPr>
        <sz val="9"/>
        <rFont val="Arial"/>
        <family val="2"/>
      </rPr>
      <t>41.13.102</t>
    </r>
  </si>
  <si>
    <r>
      <rPr>
        <sz val="9"/>
        <rFont val="Arial"/>
        <family val="2"/>
      </rPr>
      <t>14.12.38</t>
    </r>
  </si>
  <si>
    <r>
      <rPr>
        <sz val="9"/>
        <rFont val="Arial"/>
        <family val="2"/>
      </rPr>
      <t>14.12.39</t>
    </r>
  </si>
  <si>
    <r>
      <rPr>
        <sz val="9"/>
        <rFont val="Arial"/>
        <family val="2"/>
      </rPr>
      <t>14.12.40</t>
    </r>
  </si>
  <si>
    <r>
      <rPr>
        <sz val="9"/>
        <rFont val="Arial"/>
        <family val="2"/>
      </rPr>
      <t>14.12.41</t>
    </r>
  </si>
  <si>
    <r>
      <rPr>
        <b/>
        <sz val="9"/>
        <rFont val="Arial"/>
        <family val="2"/>
      </rPr>
      <t>14.13</t>
    </r>
  </si>
  <si>
    <r>
      <rPr>
        <b/>
        <sz val="9"/>
        <rFont val="Arial"/>
        <family val="2"/>
      </rPr>
      <t>CABINE SECUNDÁRIA DE ENERGIA</t>
    </r>
  </si>
  <si>
    <r>
      <rPr>
        <sz val="9"/>
        <rFont val="Arial"/>
        <family val="2"/>
      </rPr>
      <t>14.13.1</t>
    </r>
  </si>
  <si>
    <r>
      <rPr>
        <sz val="9"/>
        <rFont val="Arial"/>
        <family val="2"/>
      </rPr>
      <t>14.13.2</t>
    </r>
  </si>
  <si>
    <r>
      <rPr>
        <sz val="9"/>
        <rFont val="Arial"/>
        <family val="2"/>
      </rPr>
      <t>14.13.3</t>
    </r>
  </si>
  <si>
    <r>
      <rPr>
        <sz val="9"/>
        <rFont val="Arial"/>
        <family val="2"/>
      </rPr>
      <t>14.13.4</t>
    </r>
  </si>
  <si>
    <r>
      <rPr>
        <sz val="9"/>
        <rFont val="Arial"/>
        <family val="2"/>
      </rPr>
      <t>14.13.5</t>
    </r>
  </si>
  <si>
    <r>
      <rPr>
        <sz val="9"/>
        <rFont val="Arial"/>
        <family val="2"/>
      </rPr>
      <t>14.13.6</t>
    </r>
  </si>
  <si>
    <r>
      <rPr>
        <sz val="9"/>
        <rFont val="Arial"/>
        <family val="2"/>
      </rPr>
      <t>14.13.7</t>
    </r>
  </si>
  <si>
    <r>
      <rPr>
        <sz val="9"/>
        <rFont val="Arial"/>
        <family val="2"/>
      </rPr>
      <t>14.13.8</t>
    </r>
  </si>
  <si>
    <r>
      <rPr>
        <sz val="9"/>
        <rFont val="Arial"/>
        <family val="2"/>
      </rPr>
      <t>14.13.9</t>
    </r>
  </si>
  <si>
    <r>
      <rPr>
        <sz val="9"/>
        <rFont val="Arial"/>
        <family val="2"/>
      </rPr>
      <t>14.13.10</t>
    </r>
  </si>
  <si>
    <r>
      <rPr>
        <sz val="9"/>
        <rFont val="Arial"/>
        <family val="2"/>
      </rPr>
      <t>14.13.11</t>
    </r>
  </si>
  <si>
    <r>
      <rPr>
        <sz val="9"/>
        <rFont val="Arial"/>
        <family val="2"/>
      </rPr>
      <t>14.13.12</t>
    </r>
  </si>
  <si>
    <r>
      <rPr>
        <sz val="9"/>
        <rFont val="Arial"/>
        <family val="2"/>
      </rPr>
      <t>04.22.040</t>
    </r>
  </si>
  <si>
    <r>
      <rPr>
        <sz val="9"/>
        <rFont val="Arial"/>
        <family val="2"/>
      </rPr>
      <t>14.13.13</t>
    </r>
  </si>
  <si>
    <r>
      <rPr>
        <sz val="9"/>
        <rFont val="Arial"/>
        <family val="2"/>
      </rPr>
      <t>04.22.100</t>
    </r>
  </si>
  <si>
    <r>
      <rPr>
        <sz val="9"/>
        <rFont val="Arial"/>
        <family val="2"/>
      </rPr>
      <t>14.13.14</t>
    </r>
  </si>
  <si>
    <r>
      <rPr>
        <sz val="9"/>
        <rFont val="Arial"/>
        <family val="2"/>
      </rPr>
      <t>04.22.110</t>
    </r>
  </si>
  <si>
    <r>
      <rPr>
        <sz val="9"/>
        <rFont val="Arial"/>
        <family val="2"/>
      </rPr>
      <t>14.13.15</t>
    </r>
  </si>
  <si>
    <r>
      <rPr>
        <sz val="9"/>
        <rFont val="Arial"/>
        <family val="2"/>
      </rPr>
      <t>14.13.16</t>
    </r>
  </si>
  <si>
    <r>
      <rPr>
        <sz val="9"/>
        <rFont val="Arial"/>
        <family val="2"/>
      </rPr>
      <t>14.13.17</t>
    </r>
  </si>
  <si>
    <r>
      <rPr>
        <sz val="9"/>
        <rFont val="Arial"/>
        <family val="2"/>
      </rPr>
      <t>14.13.18</t>
    </r>
  </si>
  <si>
    <r>
      <rPr>
        <sz val="9"/>
        <rFont val="Arial"/>
        <family val="2"/>
      </rPr>
      <t>14.13.19</t>
    </r>
  </si>
  <si>
    <r>
      <rPr>
        <sz val="9"/>
        <rFont val="Arial"/>
        <family val="2"/>
      </rPr>
      <t>14.13.20</t>
    </r>
  </si>
  <si>
    <r>
      <rPr>
        <sz val="9"/>
        <rFont val="Arial"/>
        <family val="2"/>
      </rPr>
      <t>14.13.21</t>
    </r>
  </si>
  <si>
    <r>
      <rPr>
        <sz val="9"/>
        <rFont val="Arial"/>
        <family val="2"/>
      </rPr>
      <t>14.13.22</t>
    </r>
  </si>
  <si>
    <r>
      <rPr>
        <sz val="9"/>
        <rFont val="Arial"/>
        <family val="2"/>
      </rPr>
      <t>14.13.23</t>
    </r>
  </si>
  <si>
    <r>
      <rPr>
        <sz val="9"/>
        <rFont val="Arial"/>
        <family val="2"/>
      </rPr>
      <t>14.13.24</t>
    </r>
  </si>
  <si>
    <r>
      <rPr>
        <sz val="9"/>
        <rFont val="Arial"/>
        <family val="2"/>
      </rPr>
      <t>14.13.25</t>
    </r>
  </si>
  <si>
    <r>
      <rPr>
        <sz val="9"/>
        <rFont val="Arial"/>
        <family val="2"/>
      </rPr>
      <t>14.13.26</t>
    </r>
  </si>
  <si>
    <r>
      <rPr>
        <sz val="9"/>
        <rFont val="Arial"/>
        <family val="2"/>
      </rPr>
      <t>14.13.27</t>
    </r>
  </si>
  <si>
    <r>
      <rPr>
        <sz val="9"/>
        <rFont val="Arial"/>
        <family val="2"/>
      </rPr>
      <t>24.01.110</t>
    </r>
  </si>
  <si>
    <r>
      <rPr>
        <sz val="9"/>
        <rFont val="Arial"/>
        <family val="2"/>
      </rPr>
      <t>14.13.28</t>
    </r>
  </si>
  <si>
    <r>
      <rPr>
        <sz val="9"/>
        <rFont val="Arial"/>
        <family val="2"/>
      </rPr>
      <t>14.13.29</t>
    </r>
  </si>
  <si>
    <r>
      <rPr>
        <sz val="9"/>
        <rFont val="Arial"/>
        <family val="2"/>
      </rPr>
      <t>14.13.30</t>
    </r>
  </si>
  <si>
    <r>
      <rPr>
        <sz val="9"/>
        <rFont val="Arial"/>
        <family val="2"/>
      </rPr>
      <t>14.13.31</t>
    </r>
  </si>
  <si>
    <r>
      <rPr>
        <sz val="9"/>
        <rFont val="Arial"/>
        <family val="2"/>
      </rPr>
      <t>14.13.32</t>
    </r>
  </si>
  <si>
    <r>
      <rPr>
        <sz val="9"/>
        <rFont val="Arial"/>
        <family val="2"/>
      </rPr>
      <t>36.03.090</t>
    </r>
  </si>
  <si>
    <r>
      <rPr>
        <sz val="9"/>
        <rFont val="Arial"/>
        <family val="2"/>
      </rPr>
      <t>14.13.33</t>
    </r>
  </si>
  <si>
    <r>
      <rPr>
        <sz val="9"/>
        <rFont val="Arial"/>
        <family val="2"/>
      </rPr>
      <t>36.04.050</t>
    </r>
  </si>
  <si>
    <r>
      <rPr>
        <sz val="9"/>
        <rFont val="Arial"/>
        <family val="2"/>
      </rPr>
      <t>14.13.34</t>
    </r>
  </si>
  <si>
    <r>
      <rPr>
        <sz val="9"/>
        <rFont val="Arial"/>
        <family val="2"/>
      </rPr>
      <t>36.05.100</t>
    </r>
  </si>
  <si>
    <r>
      <rPr>
        <sz val="9"/>
        <rFont val="Arial"/>
        <family val="2"/>
      </rPr>
      <t>14.13.35</t>
    </r>
  </si>
  <si>
    <r>
      <rPr>
        <sz val="9"/>
        <rFont val="Arial"/>
        <family val="2"/>
      </rPr>
      <t>36.06.060</t>
    </r>
  </si>
  <si>
    <r>
      <rPr>
        <sz val="9"/>
        <rFont val="Arial"/>
        <family val="2"/>
      </rPr>
      <t>14.13.36</t>
    </r>
  </si>
  <si>
    <r>
      <rPr>
        <sz val="9"/>
        <rFont val="Arial"/>
        <family val="2"/>
      </rPr>
      <t>36.07.030</t>
    </r>
  </si>
  <si>
    <r>
      <rPr>
        <sz val="9"/>
        <rFont val="Arial"/>
        <family val="2"/>
      </rPr>
      <t>14.13.37</t>
    </r>
  </si>
  <si>
    <r>
      <rPr>
        <sz val="9"/>
        <rFont val="Arial"/>
        <family val="2"/>
      </rPr>
      <t>36.20.030</t>
    </r>
  </si>
  <si>
    <r>
      <rPr>
        <sz val="9"/>
        <rFont val="Arial"/>
        <family val="2"/>
      </rPr>
      <t>14.13.38</t>
    </r>
  </si>
  <si>
    <r>
      <rPr>
        <sz val="9"/>
        <rFont val="Arial"/>
        <family val="2"/>
      </rPr>
      <t>14.13.39</t>
    </r>
  </si>
  <si>
    <r>
      <rPr>
        <sz val="9"/>
        <rFont val="Arial"/>
        <family val="2"/>
      </rPr>
      <t>14.13.40</t>
    </r>
  </si>
  <si>
    <r>
      <rPr>
        <sz val="9"/>
        <rFont val="Arial"/>
        <family val="2"/>
      </rPr>
      <t>39.25.020</t>
    </r>
  </si>
  <si>
    <r>
      <rPr>
        <sz val="9"/>
        <rFont val="Arial"/>
        <family val="2"/>
      </rPr>
      <t>14.13.41</t>
    </r>
  </si>
  <si>
    <r>
      <rPr>
        <sz val="9"/>
        <rFont val="Arial"/>
        <family val="2"/>
      </rPr>
      <t>14.13.42</t>
    </r>
  </si>
  <si>
    <r>
      <rPr>
        <sz val="9"/>
        <rFont val="Arial"/>
        <family val="2"/>
      </rPr>
      <t>36.20.050</t>
    </r>
  </si>
  <si>
    <r>
      <rPr>
        <sz val="9"/>
        <rFont val="Arial"/>
        <family val="2"/>
      </rPr>
      <t>14.13.43</t>
    </r>
  </si>
  <si>
    <r>
      <rPr>
        <sz val="9"/>
        <rFont val="Arial"/>
        <family val="2"/>
      </rPr>
      <t>36.20.070</t>
    </r>
  </si>
  <si>
    <r>
      <rPr>
        <sz val="9"/>
        <rFont val="Arial"/>
        <family val="2"/>
      </rPr>
      <t>14.13.44</t>
    </r>
  </si>
  <si>
    <r>
      <rPr>
        <sz val="9"/>
        <rFont val="Arial"/>
        <family val="2"/>
      </rPr>
      <t>36.20.090</t>
    </r>
  </si>
  <si>
    <r>
      <rPr>
        <sz val="9"/>
        <rFont val="Arial"/>
        <family val="2"/>
      </rPr>
      <t>14.13.45</t>
    </r>
  </si>
  <si>
    <r>
      <rPr>
        <sz val="9"/>
        <rFont val="Arial"/>
        <family val="2"/>
      </rPr>
      <t>36.20.100</t>
    </r>
  </si>
  <si>
    <r>
      <rPr>
        <sz val="9"/>
        <rFont val="Arial"/>
        <family val="2"/>
      </rPr>
      <t>14.13.46</t>
    </r>
  </si>
  <si>
    <r>
      <rPr>
        <sz val="9"/>
        <rFont val="Arial"/>
        <family val="2"/>
      </rPr>
      <t>36.20.120</t>
    </r>
  </si>
  <si>
    <r>
      <rPr>
        <sz val="9"/>
        <rFont val="Arial"/>
        <family val="2"/>
      </rPr>
      <t>14.13.47</t>
    </r>
  </si>
  <si>
    <r>
      <rPr>
        <sz val="9"/>
        <rFont val="Arial"/>
        <family val="2"/>
      </rPr>
      <t>36.20.180</t>
    </r>
  </si>
  <si>
    <r>
      <rPr>
        <sz val="9"/>
        <rFont val="Arial"/>
        <family val="2"/>
      </rPr>
      <t>14.13.48</t>
    </r>
  </si>
  <si>
    <r>
      <rPr>
        <sz val="9"/>
        <rFont val="Arial"/>
        <family val="2"/>
      </rPr>
      <t>36.20.282</t>
    </r>
  </si>
  <si>
    <r>
      <rPr>
        <sz val="9"/>
        <rFont val="Arial"/>
        <family val="2"/>
      </rPr>
      <t>14.13.49</t>
    </r>
  </si>
  <si>
    <r>
      <rPr>
        <sz val="9"/>
        <rFont val="Arial"/>
        <family val="2"/>
      </rPr>
      <t>36.20.330</t>
    </r>
  </si>
  <si>
    <r>
      <rPr>
        <sz val="9"/>
        <rFont val="Arial"/>
        <family val="2"/>
      </rPr>
      <t>14.13.50</t>
    </r>
  </si>
  <si>
    <r>
      <rPr>
        <sz val="9"/>
        <rFont val="Arial"/>
        <family val="2"/>
      </rPr>
      <t>36.20.350</t>
    </r>
  </si>
  <si>
    <r>
      <rPr>
        <sz val="9"/>
        <rFont val="Arial"/>
        <family val="2"/>
      </rPr>
      <t>14.13.51</t>
    </r>
  </si>
  <si>
    <r>
      <rPr>
        <sz val="9"/>
        <rFont val="Arial"/>
        <family val="2"/>
      </rPr>
      <t>36.20.380</t>
    </r>
  </si>
  <si>
    <r>
      <rPr>
        <sz val="9"/>
        <rFont val="Arial"/>
        <family val="2"/>
      </rPr>
      <t>14.13.52</t>
    </r>
  </si>
  <si>
    <r>
      <rPr>
        <sz val="9"/>
        <rFont val="Arial"/>
        <family val="2"/>
      </rPr>
      <t>50.10.030</t>
    </r>
  </si>
  <si>
    <r>
      <rPr>
        <sz val="9"/>
        <rFont val="Arial"/>
        <family val="2"/>
      </rPr>
      <t>14.13.53</t>
    </r>
  </si>
  <si>
    <r>
      <rPr>
        <sz val="9"/>
        <rFont val="Arial"/>
        <family val="2"/>
      </rPr>
      <t>14.13.54</t>
    </r>
  </si>
  <si>
    <r>
      <rPr>
        <sz val="9"/>
        <rFont val="Arial"/>
        <family val="2"/>
      </rPr>
      <t>37.11.120</t>
    </r>
  </si>
  <si>
    <r>
      <rPr>
        <sz val="9"/>
        <rFont val="Arial"/>
        <family val="2"/>
      </rPr>
      <t>14.13.55</t>
    </r>
  </si>
  <si>
    <r>
      <rPr>
        <sz val="9"/>
        <rFont val="Arial"/>
        <family val="2"/>
      </rPr>
      <t>37.12.140</t>
    </r>
  </si>
  <si>
    <r>
      <rPr>
        <sz val="9"/>
        <rFont val="Arial"/>
        <family val="2"/>
      </rPr>
      <t>14.13.56</t>
    </r>
  </si>
  <si>
    <r>
      <rPr>
        <sz val="9"/>
        <rFont val="Arial"/>
        <family val="2"/>
      </rPr>
      <t>37.12.300</t>
    </r>
  </si>
  <si>
    <r>
      <rPr>
        <sz val="9"/>
        <rFont val="Arial"/>
        <family val="2"/>
      </rPr>
      <t>14.13.57</t>
    </r>
  </si>
  <si>
    <r>
      <rPr>
        <sz val="9"/>
        <rFont val="Arial"/>
        <family val="2"/>
      </rPr>
      <t>37.15.120</t>
    </r>
  </si>
  <si>
    <r>
      <rPr>
        <sz val="9"/>
        <rFont val="Arial"/>
        <family val="2"/>
      </rPr>
      <t>14.13.58</t>
    </r>
  </si>
  <si>
    <r>
      <rPr>
        <sz val="9"/>
        <rFont val="Arial"/>
        <family val="2"/>
      </rPr>
      <t>14.13.59</t>
    </r>
  </si>
  <si>
    <r>
      <rPr>
        <sz val="9"/>
        <rFont val="Arial"/>
        <family val="2"/>
      </rPr>
      <t>37.19.030</t>
    </r>
  </si>
  <si>
    <r>
      <rPr>
        <sz val="9"/>
        <rFont val="Arial"/>
        <family val="2"/>
      </rPr>
      <t>14.13.60</t>
    </r>
  </si>
  <si>
    <r>
      <rPr>
        <sz val="9"/>
        <rFont val="Arial"/>
        <family val="2"/>
      </rPr>
      <t>37.18.010</t>
    </r>
  </si>
  <si>
    <r>
      <rPr>
        <sz val="9"/>
        <rFont val="Arial"/>
        <family val="2"/>
      </rPr>
      <t>14.13.61</t>
    </r>
  </si>
  <si>
    <r>
      <rPr>
        <sz val="9"/>
        <rFont val="Arial"/>
        <family val="2"/>
      </rPr>
      <t>37.20.130</t>
    </r>
  </si>
  <si>
    <r>
      <rPr>
        <sz val="9"/>
        <rFont val="Arial"/>
        <family val="2"/>
      </rPr>
      <t>14.13.62</t>
    </r>
  </si>
  <si>
    <r>
      <rPr>
        <sz val="9"/>
        <rFont val="Arial"/>
        <family val="2"/>
      </rPr>
      <t>37.20.140</t>
    </r>
  </si>
  <si>
    <r>
      <rPr>
        <sz val="9"/>
        <rFont val="Arial"/>
        <family val="2"/>
      </rPr>
      <t>14.13.63</t>
    </r>
  </si>
  <si>
    <r>
      <rPr>
        <sz val="9"/>
        <rFont val="Arial"/>
        <family val="2"/>
      </rPr>
      <t>37.25.215</t>
    </r>
  </si>
  <si>
    <r>
      <rPr>
        <sz val="9"/>
        <rFont val="Arial"/>
        <family val="2"/>
      </rPr>
      <t>14.13.64</t>
    </r>
  </si>
  <si>
    <r>
      <rPr>
        <sz val="9"/>
        <rFont val="Arial"/>
        <family val="2"/>
      </rPr>
      <t>14.13.65</t>
    </r>
  </si>
  <si>
    <r>
      <rPr>
        <sz val="9"/>
        <rFont val="Arial"/>
        <family val="2"/>
      </rPr>
      <t>14.13.66</t>
    </r>
  </si>
  <si>
    <r>
      <rPr>
        <sz val="9"/>
        <rFont val="Arial"/>
        <family val="2"/>
      </rPr>
      <t>14.13.67</t>
    </r>
  </si>
  <si>
    <r>
      <rPr>
        <sz val="9"/>
        <rFont val="Arial"/>
        <family val="2"/>
      </rPr>
      <t>14.13.68</t>
    </r>
  </si>
  <si>
    <r>
      <rPr>
        <sz val="9"/>
        <rFont val="Arial"/>
        <family val="2"/>
      </rPr>
      <t>14.13.69</t>
    </r>
  </si>
  <si>
    <r>
      <rPr>
        <sz val="9"/>
        <rFont val="Arial"/>
        <family val="2"/>
      </rPr>
      <t>14.13.70</t>
    </r>
  </si>
  <si>
    <r>
      <rPr>
        <sz val="9"/>
        <rFont val="Arial"/>
        <family val="2"/>
      </rPr>
      <t>14.13.71</t>
    </r>
  </si>
  <si>
    <r>
      <rPr>
        <sz val="9"/>
        <rFont val="Arial"/>
        <family val="2"/>
      </rPr>
      <t>14.13.72</t>
    </r>
  </si>
  <si>
    <r>
      <rPr>
        <sz val="9"/>
        <rFont val="Arial"/>
        <family val="2"/>
      </rPr>
      <t>14.13.73</t>
    </r>
  </si>
  <si>
    <r>
      <rPr>
        <sz val="9"/>
        <rFont val="Arial"/>
        <family val="2"/>
      </rPr>
      <t>14.13.74</t>
    </r>
  </si>
  <si>
    <r>
      <rPr>
        <sz val="9"/>
        <rFont val="Arial"/>
        <family val="2"/>
      </rPr>
      <t>14.13.75</t>
    </r>
  </si>
  <si>
    <r>
      <rPr>
        <sz val="9"/>
        <rFont val="Arial"/>
        <family val="2"/>
      </rPr>
      <t>14.13.76</t>
    </r>
  </si>
  <si>
    <r>
      <rPr>
        <sz val="9"/>
        <rFont val="Arial"/>
        <family val="2"/>
      </rPr>
      <t>14.13.77</t>
    </r>
  </si>
  <si>
    <r>
      <rPr>
        <b/>
        <sz val="9"/>
        <rFont val="Arial"/>
        <family val="2"/>
      </rPr>
      <t>15</t>
    </r>
  </si>
  <si>
    <r>
      <rPr>
        <b/>
        <sz val="9"/>
        <rFont val="Arial"/>
        <family val="2"/>
      </rPr>
      <t>INSTALAÇÕES HIDRÁULICAS</t>
    </r>
  </si>
  <si>
    <r>
      <rPr>
        <b/>
        <sz val="9"/>
        <rFont val="Arial"/>
        <family val="2"/>
      </rPr>
      <t>15.1</t>
    </r>
  </si>
  <si>
    <r>
      <rPr>
        <b/>
        <sz val="9"/>
        <rFont val="Arial"/>
        <family val="2"/>
      </rPr>
      <t>INSTALAÇÕES DE ÁGUA FRIA</t>
    </r>
  </si>
  <si>
    <r>
      <rPr>
        <sz val="9"/>
        <rFont val="Arial"/>
        <family val="2"/>
      </rPr>
      <t>15.1.1</t>
    </r>
  </si>
  <si>
    <r>
      <rPr>
        <sz val="9"/>
        <rFont val="Arial"/>
        <family val="2"/>
      </rPr>
      <t>46.01.020</t>
    </r>
  </si>
  <si>
    <r>
      <rPr>
        <sz val="9"/>
        <rFont val="Arial"/>
        <family val="2"/>
      </rPr>
      <t>15.1.2</t>
    </r>
  </si>
  <si>
    <r>
      <rPr>
        <sz val="9"/>
        <rFont val="Arial"/>
        <family val="2"/>
      </rPr>
      <t>46.01.030</t>
    </r>
  </si>
  <si>
    <r>
      <rPr>
        <sz val="9"/>
        <rFont val="Arial"/>
        <family val="2"/>
      </rPr>
      <t>15.1.3</t>
    </r>
  </si>
  <si>
    <r>
      <rPr>
        <sz val="9"/>
        <rFont val="Arial"/>
        <family val="2"/>
      </rPr>
      <t>46.01.040</t>
    </r>
  </si>
  <si>
    <r>
      <rPr>
        <sz val="9"/>
        <rFont val="Arial"/>
        <family val="2"/>
      </rPr>
      <t>15.1.4</t>
    </r>
  </si>
  <si>
    <r>
      <rPr>
        <sz val="9"/>
        <rFont val="Arial"/>
        <family val="2"/>
      </rPr>
      <t>46.01.050</t>
    </r>
  </si>
  <si>
    <r>
      <rPr>
        <sz val="9"/>
        <rFont val="Arial"/>
        <family val="2"/>
      </rPr>
      <t>15.1.5</t>
    </r>
  </si>
  <si>
    <r>
      <rPr>
        <sz val="9"/>
        <rFont val="Arial"/>
        <family val="2"/>
      </rPr>
      <t>46.01.060</t>
    </r>
  </si>
  <si>
    <r>
      <rPr>
        <sz val="9"/>
        <rFont val="Arial"/>
        <family val="2"/>
      </rPr>
      <t>15.1.6</t>
    </r>
  </si>
  <si>
    <r>
      <rPr>
        <sz val="9"/>
        <rFont val="Arial"/>
        <family val="2"/>
      </rPr>
      <t>46.01.070</t>
    </r>
  </si>
  <si>
    <r>
      <rPr>
        <sz val="9"/>
        <rFont val="Arial"/>
        <family val="2"/>
      </rPr>
      <t>15.1.7</t>
    </r>
  </si>
  <si>
    <r>
      <rPr>
        <sz val="9"/>
        <rFont val="Arial"/>
        <family val="2"/>
      </rPr>
      <t>46.01.090</t>
    </r>
  </si>
  <si>
    <r>
      <rPr>
        <sz val="9"/>
        <rFont val="Arial"/>
        <family val="2"/>
      </rPr>
      <t>15.1.8</t>
    </r>
  </si>
  <si>
    <r>
      <rPr>
        <sz val="9"/>
        <rFont val="Arial"/>
        <family val="2"/>
      </rPr>
      <t>47.01.020</t>
    </r>
  </si>
  <si>
    <r>
      <rPr>
        <sz val="9"/>
        <rFont val="Arial"/>
        <family val="2"/>
      </rPr>
      <t>15.1.9</t>
    </r>
  </si>
  <si>
    <r>
      <rPr>
        <sz val="9"/>
        <rFont val="Arial"/>
        <family val="2"/>
      </rPr>
      <t>47.01.030</t>
    </r>
  </si>
  <si>
    <r>
      <rPr>
        <sz val="9"/>
        <rFont val="Arial"/>
        <family val="2"/>
      </rPr>
      <t>15.1.10</t>
    </r>
  </si>
  <si>
    <r>
      <rPr>
        <sz val="9"/>
        <rFont val="Arial"/>
        <family val="2"/>
      </rPr>
      <t>47.01.040</t>
    </r>
  </si>
  <si>
    <r>
      <rPr>
        <sz val="9"/>
        <rFont val="Arial"/>
        <family val="2"/>
      </rPr>
      <t>15.1.11</t>
    </r>
  </si>
  <si>
    <r>
      <rPr>
        <sz val="9"/>
        <rFont val="Arial"/>
        <family val="2"/>
      </rPr>
      <t>47.01.050</t>
    </r>
  </si>
  <si>
    <r>
      <rPr>
        <sz val="9"/>
        <rFont val="Arial"/>
        <family val="2"/>
      </rPr>
      <t>15.1.12</t>
    </r>
  </si>
  <si>
    <r>
      <rPr>
        <sz val="9"/>
        <rFont val="Arial"/>
        <family val="2"/>
      </rPr>
      <t>47.01.060</t>
    </r>
  </si>
  <si>
    <r>
      <rPr>
        <sz val="9"/>
        <rFont val="Arial"/>
        <family val="2"/>
      </rPr>
      <t>15.1.13</t>
    </r>
  </si>
  <si>
    <r>
      <rPr>
        <sz val="9"/>
        <rFont val="Arial"/>
        <family val="2"/>
      </rPr>
      <t>47.01.070</t>
    </r>
  </si>
  <si>
    <r>
      <rPr>
        <sz val="9"/>
        <rFont val="Arial"/>
        <family val="2"/>
      </rPr>
      <t>15.1.14</t>
    </r>
  </si>
  <si>
    <r>
      <rPr>
        <sz val="9"/>
        <rFont val="Arial"/>
        <family val="2"/>
      </rPr>
      <t>47.01.080</t>
    </r>
  </si>
  <si>
    <r>
      <rPr>
        <sz val="9"/>
        <rFont val="Arial"/>
        <family val="2"/>
      </rPr>
      <t>15.1.15</t>
    </r>
  </si>
  <si>
    <r>
      <rPr>
        <sz val="9"/>
        <rFont val="Arial"/>
        <family val="2"/>
      </rPr>
      <t>47.01.090</t>
    </r>
  </si>
  <si>
    <r>
      <rPr>
        <sz val="9"/>
        <rFont val="Arial"/>
        <family val="2"/>
      </rPr>
      <t>15.1.16</t>
    </r>
  </si>
  <si>
    <r>
      <rPr>
        <sz val="9"/>
        <rFont val="Arial"/>
        <family val="2"/>
      </rPr>
      <t>47.02.020</t>
    </r>
  </si>
  <si>
    <r>
      <rPr>
        <sz val="9"/>
        <rFont val="Arial"/>
        <family val="2"/>
      </rPr>
      <t>15.1.17</t>
    </r>
  </si>
  <si>
    <r>
      <rPr>
        <sz val="9"/>
        <rFont val="Arial"/>
        <family val="2"/>
      </rPr>
      <t>47.02.030</t>
    </r>
  </si>
  <si>
    <r>
      <rPr>
        <sz val="9"/>
        <rFont val="Arial"/>
        <family val="2"/>
      </rPr>
      <t>15.1.18</t>
    </r>
  </si>
  <si>
    <r>
      <rPr>
        <sz val="9"/>
        <rFont val="Arial"/>
        <family val="2"/>
      </rPr>
      <t>47.02.050</t>
    </r>
  </si>
  <si>
    <r>
      <rPr>
        <sz val="9"/>
        <rFont val="Arial"/>
        <family val="2"/>
      </rPr>
      <t>15.1.19</t>
    </r>
  </si>
  <si>
    <r>
      <rPr>
        <sz val="9"/>
        <rFont val="Arial"/>
        <family val="2"/>
      </rPr>
      <t>47.02.110</t>
    </r>
  </si>
  <si>
    <r>
      <rPr>
        <sz val="9"/>
        <rFont val="Arial"/>
        <family val="2"/>
      </rPr>
      <t>15.1.20</t>
    </r>
  </si>
  <si>
    <r>
      <rPr>
        <sz val="9"/>
        <rFont val="Arial"/>
        <family val="2"/>
      </rPr>
      <t>47.04.090</t>
    </r>
  </si>
  <si>
    <r>
      <rPr>
        <sz val="9"/>
        <rFont val="Arial"/>
        <family val="2"/>
      </rPr>
      <t>15.1.21</t>
    </r>
  </si>
  <si>
    <r>
      <rPr>
        <sz val="9"/>
        <rFont val="Arial"/>
        <family val="2"/>
      </rPr>
      <t>47.04.050</t>
    </r>
  </si>
  <si>
    <r>
      <rPr>
        <sz val="9"/>
        <rFont val="Arial"/>
        <family val="2"/>
      </rPr>
      <t>15.1.22</t>
    </r>
  </si>
  <si>
    <r>
      <rPr>
        <sz val="9"/>
        <rFont val="Arial"/>
        <family val="2"/>
      </rPr>
      <t>48.05.010</t>
    </r>
  </si>
  <si>
    <r>
      <rPr>
        <sz val="9"/>
        <rFont val="Arial"/>
        <family val="2"/>
      </rPr>
      <t>15.1.23</t>
    </r>
  </si>
  <si>
    <r>
      <rPr>
        <sz val="9"/>
        <rFont val="Arial"/>
        <family val="2"/>
      </rPr>
      <t>45.01.066</t>
    </r>
  </si>
  <si>
    <r>
      <rPr>
        <sz val="9"/>
        <rFont val="Arial"/>
        <family val="2"/>
      </rPr>
      <t>15.1.24</t>
    </r>
  </si>
  <si>
    <r>
      <rPr>
        <sz val="9"/>
        <rFont val="Arial"/>
        <family val="2"/>
      </rPr>
      <t>45.03.010</t>
    </r>
  </si>
  <si>
    <r>
      <rPr>
        <sz val="9"/>
        <rFont val="Arial"/>
        <family val="2"/>
      </rPr>
      <t>15.1.25</t>
    </r>
  </si>
  <si>
    <r>
      <rPr>
        <sz val="9"/>
        <rFont val="Arial"/>
        <family val="2"/>
      </rPr>
      <t>43.10.110</t>
    </r>
  </si>
  <si>
    <r>
      <rPr>
        <b/>
        <sz val="9"/>
        <rFont val="Arial"/>
        <family val="2"/>
      </rPr>
      <t>15.2</t>
    </r>
  </si>
  <si>
    <r>
      <rPr>
        <b/>
        <sz val="9"/>
        <rFont val="Arial"/>
        <family val="2"/>
      </rPr>
      <t>INSTALAÇÕES DE ESGOTOS SANITÁRIOS</t>
    </r>
  </si>
  <si>
    <r>
      <rPr>
        <sz val="9"/>
        <rFont val="Arial"/>
        <family val="2"/>
      </rPr>
      <t>15.2.1</t>
    </r>
  </si>
  <si>
    <r>
      <rPr>
        <sz val="9"/>
        <rFont val="Arial"/>
        <family val="2"/>
      </rPr>
      <t>46.03.080</t>
    </r>
  </si>
  <si>
    <r>
      <rPr>
        <sz val="9"/>
        <rFont val="Arial"/>
        <family val="2"/>
      </rPr>
      <t>15.2.2</t>
    </r>
  </si>
  <si>
    <r>
      <rPr>
        <sz val="9"/>
        <rFont val="Arial"/>
        <family val="2"/>
      </rPr>
      <t>46.03.038</t>
    </r>
  </si>
  <si>
    <r>
      <rPr>
        <sz val="9"/>
        <rFont val="Arial"/>
        <family val="2"/>
      </rPr>
      <t>15.2.3</t>
    </r>
  </si>
  <si>
    <r>
      <rPr>
        <sz val="9"/>
        <rFont val="Arial"/>
        <family val="2"/>
      </rPr>
      <t>46.03.040</t>
    </r>
  </si>
  <si>
    <r>
      <rPr>
        <sz val="9"/>
        <rFont val="Arial"/>
        <family val="2"/>
      </rPr>
      <t>15.2.4</t>
    </r>
  </si>
  <si>
    <r>
      <rPr>
        <sz val="9"/>
        <rFont val="Arial"/>
        <family val="2"/>
      </rPr>
      <t>46.03.050</t>
    </r>
  </si>
  <si>
    <r>
      <rPr>
        <sz val="9"/>
        <rFont val="Arial"/>
        <family val="2"/>
      </rPr>
      <t>15.2.5</t>
    </r>
  </si>
  <si>
    <r>
      <rPr>
        <sz val="9"/>
        <rFont val="Arial"/>
        <family val="2"/>
      </rPr>
      <t>46.03.060</t>
    </r>
  </si>
  <si>
    <r>
      <rPr>
        <sz val="9"/>
        <rFont val="Arial"/>
        <family val="2"/>
      </rPr>
      <t>15.2.6</t>
    </r>
  </si>
  <si>
    <r>
      <rPr>
        <sz val="9"/>
        <rFont val="Arial"/>
        <family val="2"/>
      </rPr>
      <t>46.05.070</t>
    </r>
  </si>
  <si>
    <r>
      <rPr>
        <sz val="9"/>
        <rFont val="Arial"/>
        <family val="2"/>
      </rPr>
      <t>15.2.7</t>
    </r>
  </si>
  <si>
    <r>
      <rPr>
        <sz val="9"/>
        <rFont val="Arial"/>
        <family val="2"/>
      </rPr>
      <t>49.01.020</t>
    </r>
  </si>
  <si>
    <r>
      <rPr>
        <sz val="9"/>
        <rFont val="Arial"/>
        <family val="2"/>
      </rPr>
      <t>15.2.8</t>
    </r>
  </si>
  <si>
    <r>
      <rPr>
        <sz val="9"/>
        <rFont val="Arial"/>
        <family val="2"/>
      </rPr>
      <t>49.01.030</t>
    </r>
  </si>
  <si>
    <r>
      <rPr>
        <sz val="9"/>
        <rFont val="Arial"/>
        <family val="2"/>
      </rPr>
      <t>15.2.9</t>
    </r>
  </si>
  <si>
    <r>
      <rPr>
        <sz val="9"/>
        <rFont val="Arial"/>
        <family val="2"/>
      </rPr>
      <t>49.03.020</t>
    </r>
  </si>
  <si>
    <r>
      <rPr>
        <sz val="9"/>
        <rFont val="Arial"/>
        <family val="2"/>
      </rPr>
      <t>15.2.10</t>
    </r>
  </si>
  <si>
    <r>
      <rPr>
        <sz val="9"/>
        <rFont val="Arial"/>
        <family val="2"/>
      </rPr>
      <t>49.04.010</t>
    </r>
  </si>
  <si>
    <r>
      <rPr>
        <sz val="9"/>
        <rFont val="Arial"/>
        <family val="2"/>
      </rPr>
      <t>15.2.11</t>
    </r>
  </si>
  <si>
    <r>
      <rPr>
        <b/>
        <sz val="9"/>
        <rFont val="Arial"/>
        <family val="2"/>
      </rPr>
      <t>15.3</t>
    </r>
  </si>
  <si>
    <r>
      <rPr>
        <b/>
        <sz val="9"/>
        <rFont val="Arial"/>
        <family val="2"/>
      </rPr>
      <t>INSTALAÇÕES DE ÁGUAS PLUVIAIS</t>
    </r>
  </si>
  <si>
    <r>
      <rPr>
        <sz val="9"/>
        <rFont val="Arial"/>
        <family val="2"/>
      </rPr>
      <t>15.3.1</t>
    </r>
  </si>
  <si>
    <r>
      <rPr>
        <sz val="9"/>
        <rFont val="Arial"/>
        <family val="2"/>
      </rPr>
      <t>46.05.050</t>
    </r>
  </si>
  <si>
    <r>
      <rPr>
        <sz val="9"/>
        <rFont val="Arial"/>
        <family val="2"/>
      </rPr>
      <t>15.3.2</t>
    </r>
  </si>
  <si>
    <r>
      <rPr>
        <sz val="9"/>
        <rFont val="Arial"/>
        <family val="2"/>
      </rPr>
      <t>15.3.3</t>
    </r>
  </si>
  <si>
    <r>
      <rPr>
        <sz val="9"/>
        <rFont val="Arial"/>
        <family val="2"/>
      </rPr>
      <t>15.3.4</t>
    </r>
  </si>
  <si>
    <r>
      <rPr>
        <sz val="9"/>
        <rFont val="Arial"/>
        <family val="2"/>
      </rPr>
      <t>49.06.010</t>
    </r>
  </si>
  <si>
    <r>
      <rPr>
        <sz val="9"/>
        <rFont val="Arial"/>
        <family val="2"/>
      </rPr>
      <t>15.3.5</t>
    </r>
  </si>
  <si>
    <r>
      <rPr>
        <b/>
        <sz val="9"/>
        <rFont val="Arial"/>
        <family val="2"/>
      </rPr>
      <t>15.4</t>
    </r>
  </si>
  <si>
    <r>
      <rPr>
        <b/>
        <sz val="9"/>
        <rFont val="Arial"/>
        <family val="2"/>
      </rPr>
      <t>LOUÇAS E METAIS</t>
    </r>
  </si>
  <si>
    <r>
      <rPr>
        <sz val="9"/>
        <rFont val="Arial"/>
        <family val="2"/>
      </rPr>
      <t>15.4.1</t>
    </r>
  </si>
  <si>
    <r>
      <rPr>
        <sz val="9"/>
        <rFont val="Arial"/>
        <family val="2"/>
      </rPr>
      <t>44.01.050</t>
    </r>
  </si>
  <si>
    <r>
      <rPr>
        <sz val="9"/>
        <rFont val="Arial"/>
        <family val="2"/>
      </rPr>
      <t>15.4.2</t>
    </r>
  </si>
  <si>
    <r>
      <rPr>
        <sz val="9"/>
        <rFont val="Arial"/>
        <family val="2"/>
      </rPr>
      <t>30.08.060</t>
    </r>
  </si>
  <si>
    <r>
      <rPr>
        <sz val="9"/>
        <rFont val="Arial"/>
        <family val="2"/>
      </rPr>
      <t>15.4.3</t>
    </r>
  </si>
  <si>
    <r>
      <rPr>
        <sz val="9"/>
        <rFont val="Arial"/>
        <family val="2"/>
      </rPr>
      <t>44.06.010</t>
    </r>
  </si>
  <si>
    <r>
      <rPr>
        <sz val="9"/>
        <rFont val="Arial"/>
        <family val="2"/>
      </rPr>
      <t>15.4.4</t>
    </r>
  </si>
  <si>
    <r>
      <rPr>
        <sz val="9"/>
        <rFont val="Arial"/>
        <family val="2"/>
      </rPr>
      <t>Expurgadeira hospitalar em aço inox - 500 x 500 mm</t>
    </r>
  </si>
  <si>
    <r>
      <rPr>
        <sz val="9"/>
        <rFont val="Arial"/>
        <family val="2"/>
      </rPr>
      <t>15.4.5</t>
    </r>
  </si>
  <si>
    <r>
      <rPr>
        <sz val="9"/>
        <rFont val="Arial"/>
        <family val="2"/>
      </rPr>
      <t>Lava pés hospitalar em aço inox</t>
    </r>
  </si>
  <si>
    <r>
      <rPr>
        <sz val="9"/>
        <rFont val="Arial"/>
        <family val="2"/>
      </rPr>
      <t>15.4.6</t>
    </r>
  </si>
  <si>
    <r>
      <rPr>
        <sz val="9"/>
        <rFont val="Arial"/>
        <family val="2"/>
      </rPr>
      <t>44.01.200</t>
    </r>
  </si>
  <si>
    <r>
      <rPr>
        <sz val="9"/>
        <rFont val="Arial"/>
        <family val="2"/>
      </rPr>
      <t>15.4.7</t>
    </r>
  </si>
  <si>
    <r>
      <rPr>
        <sz val="9"/>
        <rFont val="Arial"/>
        <family val="2"/>
      </rPr>
      <t>44.01.310</t>
    </r>
  </si>
  <si>
    <r>
      <rPr>
        <sz val="9"/>
        <rFont val="Arial"/>
        <family val="2"/>
      </rPr>
      <t>15.4.8</t>
    </r>
  </si>
  <si>
    <r>
      <rPr>
        <sz val="9"/>
        <rFont val="Arial"/>
        <family val="2"/>
      </rPr>
      <t>44.01.270</t>
    </r>
  </si>
  <si>
    <r>
      <rPr>
        <sz val="9"/>
        <rFont val="Arial"/>
        <family val="2"/>
      </rPr>
      <t>15.4.9</t>
    </r>
  </si>
  <si>
    <r>
      <rPr>
        <sz val="9"/>
        <rFont val="Arial"/>
        <family val="2"/>
      </rPr>
      <t>44.03.210</t>
    </r>
  </si>
  <si>
    <r>
      <rPr>
        <sz val="9"/>
        <rFont val="Arial"/>
        <family val="2"/>
      </rPr>
      <t>15.4.10</t>
    </r>
  </si>
  <si>
    <r>
      <rPr>
        <sz val="9"/>
        <rFont val="Arial"/>
        <family val="2"/>
      </rPr>
      <t>44.03.825</t>
    </r>
  </si>
  <si>
    <r>
      <rPr>
        <sz val="9"/>
        <rFont val="Arial"/>
        <family val="2"/>
      </rPr>
      <t>15.4.11</t>
    </r>
  </si>
  <si>
    <r>
      <rPr>
        <sz val="9"/>
        <rFont val="Arial"/>
        <family val="2"/>
      </rPr>
      <t>44.03.810</t>
    </r>
  </si>
  <si>
    <r>
      <rPr>
        <sz val="9"/>
        <rFont val="Arial"/>
        <family val="2"/>
      </rPr>
      <t>15.4.12</t>
    </r>
  </si>
  <si>
    <r>
      <rPr>
        <sz val="9"/>
        <rFont val="Arial"/>
        <family val="2"/>
      </rPr>
      <t>44.03.360</t>
    </r>
  </si>
  <si>
    <r>
      <rPr>
        <sz val="9"/>
        <rFont val="Arial"/>
        <family val="2"/>
      </rPr>
      <t>15.4.13</t>
    </r>
  </si>
  <si>
    <r>
      <rPr>
        <sz val="9"/>
        <rFont val="Arial"/>
        <family val="2"/>
      </rPr>
      <t>44.03.450</t>
    </r>
  </si>
  <si>
    <r>
      <rPr>
        <sz val="9"/>
        <rFont val="Arial"/>
        <family val="2"/>
      </rPr>
      <t>15.4.14</t>
    </r>
  </si>
  <si>
    <r>
      <rPr>
        <sz val="9"/>
        <rFont val="Arial"/>
        <family val="2"/>
      </rPr>
      <t>44.03.645</t>
    </r>
  </si>
  <si>
    <r>
      <rPr>
        <sz val="9"/>
        <rFont val="Arial"/>
        <family val="2"/>
      </rPr>
      <t>15.4.15</t>
    </r>
  </si>
  <si>
    <r>
      <rPr>
        <sz val="9"/>
        <rFont val="Arial"/>
        <family val="2"/>
      </rPr>
      <t>44.03.720</t>
    </r>
  </si>
  <si>
    <r>
      <rPr>
        <sz val="9"/>
        <rFont val="Arial"/>
        <family val="2"/>
      </rPr>
      <t>15.4.16</t>
    </r>
  </si>
  <si>
    <r>
      <rPr>
        <sz val="9"/>
        <rFont val="Arial"/>
        <family val="2"/>
      </rPr>
      <t>44.20.230</t>
    </r>
  </si>
  <si>
    <r>
      <rPr>
        <sz val="9"/>
        <rFont val="Arial"/>
        <family val="2"/>
      </rPr>
      <t>15.4.17</t>
    </r>
  </si>
  <si>
    <r>
      <rPr>
        <sz val="9"/>
        <rFont val="Arial"/>
        <family val="2"/>
      </rPr>
      <t>44.20.280</t>
    </r>
  </si>
  <si>
    <r>
      <rPr>
        <sz val="9"/>
        <rFont val="Arial"/>
        <family val="2"/>
      </rPr>
      <t>15.4.18</t>
    </r>
  </si>
  <si>
    <r>
      <rPr>
        <sz val="9"/>
        <rFont val="Arial"/>
        <family val="2"/>
      </rPr>
      <t>44.20.620</t>
    </r>
  </si>
  <si>
    <r>
      <rPr>
        <sz val="9"/>
        <rFont val="Arial"/>
        <family val="2"/>
      </rPr>
      <t>15.4.19</t>
    </r>
  </si>
  <si>
    <r>
      <rPr>
        <sz val="9"/>
        <rFont val="Arial"/>
        <family val="2"/>
      </rPr>
      <t>44.20.640</t>
    </r>
  </si>
  <si>
    <r>
      <rPr>
        <sz val="9"/>
        <rFont val="Arial"/>
        <family val="2"/>
      </rPr>
      <t>15.4.20</t>
    </r>
  </si>
  <si>
    <r>
      <rPr>
        <sz val="9"/>
        <rFont val="Arial"/>
        <family val="2"/>
      </rPr>
      <t>44.20.650</t>
    </r>
  </si>
  <si>
    <r>
      <rPr>
        <sz val="9"/>
        <rFont val="Arial"/>
        <family val="2"/>
      </rPr>
      <t>15.4.21</t>
    </r>
  </si>
  <si>
    <r>
      <rPr>
        <sz val="9"/>
        <rFont val="Arial"/>
        <family val="2"/>
      </rPr>
      <t>44.20.100</t>
    </r>
  </si>
  <si>
    <r>
      <rPr>
        <sz val="9"/>
        <rFont val="Arial"/>
        <family val="2"/>
      </rPr>
      <t>15.4.22</t>
    </r>
  </si>
  <si>
    <r>
      <rPr>
        <sz val="9"/>
        <rFont val="Arial"/>
        <family val="2"/>
      </rPr>
      <t>44.20.200</t>
    </r>
  </si>
  <si>
    <r>
      <rPr>
        <sz val="9"/>
        <rFont val="Arial"/>
        <family val="2"/>
      </rPr>
      <t>15.4.23</t>
    </r>
  </si>
  <si>
    <r>
      <rPr>
        <sz val="9"/>
        <rFont val="Arial"/>
        <family val="2"/>
      </rPr>
      <t>44.20.220</t>
    </r>
  </si>
  <si>
    <r>
      <rPr>
        <sz val="9"/>
        <rFont val="Arial"/>
        <family val="2"/>
      </rPr>
      <t>15.4.24</t>
    </r>
  </si>
  <si>
    <r>
      <rPr>
        <sz val="9"/>
        <rFont val="Arial"/>
        <family val="2"/>
      </rPr>
      <t>44.03.010</t>
    </r>
  </si>
  <si>
    <r>
      <rPr>
        <sz val="9"/>
        <rFont val="Arial"/>
        <family val="2"/>
      </rPr>
      <t>15.4.25</t>
    </r>
  </si>
  <si>
    <r>
      <rPr>
        <sz val="9"/>
        <rFont val="Arial"/>
        <family val="2"/>
      </rPr>
      <t>44.03.050</t>
    </r>
  </si>
  <si>
    <r>
      <rPr>
        <sz val="9"/>
        <rFont val="Arial"/>
        <family val="2"/>
      </rPr>
      <t>15.4.26</t>
    </r>
  </si>
  <si>
    <r>
      <rPr>
        <sz val="9"/>
        <rFont val="Arial"/>
        <family val="2"/>
      </rPr>
      <t>44.03.130</t>
    </r>
  </si>
  <si>
    <r>
      <rPr>
        <sz val="9"/>
        <rFont val="Arial"/>
        <family val="2"/>
      </rPr>
      <t>15.4.27</t>
    </r>
  </si>
  <si>
    <r>
      <rPr>
        <sz val="9"/>
        <rFont val="Arial"/>
        <family val="2"/>
      </rPr>
      <t>44.03.090</t>
    </r>
  </si>
  <si>
    <r>
      <rPr>
        <sz val="9"/>
        <rFont val="Arial"/>
        <family val="2"/>
      </rPr>
      <t>15.4.28</t>
    </r>
  </si>
  <si>
    <r>
      <rPr>
        <sz val="9"/>
        <rFont val="Arial"/>
        <family val="2"/>
      </rPr>
      <t>Torneira com sensor para lavatório Cirurgico, funcionamento elétrico 110/220v.</t>
    </r>
  </si>
  <si>
    <r>
      <rPr>
        <b/>
        <sz val="9"/>
        <rFont val="Arial"/>
        <family val="2"/>
      </rPr>
      <t>16</t>
    </r>
  </si>
  <si>
    <r>
      <rPr>
        <b/>
        <sz val="9"/>
        <rFont val="Arial"/>
        <family val="2"/>
      </rPr>
      <t>INSTALAÇÕES DE GASES MEDICINAIS</t>
    </r>
  </si>
  <si>
    <r>
      <rPr>
        <b/>
        <sz val="9"/>
        <rFont val="Arial"/>
        <family val="2"/>
      </rPr>
      <t>16.1</t>
    </r>
  </si>
  <si>
    <r>
      <rPr>
        <b/>
        <sz val="9"/>
        <rFont val="Arial"/>
        <family val="2"/>
      </rPr>
      <t>TUBULAÇÕES E VÁLVULAS</t>
    </r>
  </si>
  <si>
    <r>
      <rPr>
        <sz val="9"/>
        <rFont val="Arial"/>
        <family val="2"/>
      </rPr>
      <t>16.1.1</t>
    </r>
  </si>
  <si>
    <r>
      <rPr>
        <sz val="9"/>
        <rFont val="Arial"/>
        <family val="2"/>
      </rPr>
      <t>46.10.010</t>
    </r>
  </si>
  <si>
    <r>
      <rPr>
        <sz val="9"/>
        <rFont val="Arial"/>
        <family val="2"/>
      </rPr>
      <t>16.1.2</t>
    </r>
  </si>
  <si>
    <r>
      <rPr>
        <sz val="9"/>
        <rFont val="Arial"/>
        <family val="2"/>
      </rPr>
      <t>46.10.020</t>
    </r>
  </si>
  <si>
    <r>
      <rPr>
        <sz val="9"/>
        <rFont val="Arial"/>
        <family val="2"/>
      </rPr>
      <t>16.1.3</t>
    </r>
  </si>
  <si>
    <r>
      <rPr>
        <sz val="9"/>
        <rFont val="Arial"/>
        <family val="2"/>
      </rPr>
      <t>46.10.030</t>
    </r>
  </si>
  <si>
    <r>
      <rPr>
        <sz val="9"/>
        <rFont val="Arial"/>
        <family val="2"/>
      </rPr>
      <t>16.1.4</t>
    </r>
  </si>
  <si>
    <r>
      <rPr>
        <sz val="9"/>
        <rFont val="Arial"/>
        <family val="2"/>
      </rPr>
      <t>46.10.040</t>
    </r>
  </si>
  <si>
    <r>
      <rPr>
        <sz val="9"/>
        <rFont val="Arial"/>
        <family val="2"/>
      </rPr>
      <t>16.1.5</t>
    </r>
  </si>
  <si>
    <r>
      <rPr>
        <sz val="9"/>
        <rFont val="Arial"/>
        <family val="2"/>
      </rPr>
      <t>46.10.050</t>
    </r>
  </si>
  <si>
    <r>
      <rPr>
        <sz val="9"/>
        <rFont val="Arial"/>
        <family val="2"/>
      </rPr>
      <t>16.1.6</t>
    </r>
  </si>
  <si>
    <r>
      <rPr>
        <sz val="9"/>
        <rFont val="Arial"/>
        <family val="2"/>
      </rPr>
      <t>Limpeza química das tubulações</t>
    </r>
  </si>
  <si>
    <r>
      <rPr>
        <sz val="9"/>
        <rFont val="Arial"/>
        <family val="2"/>
      </rPr>
      <t>16.1.7</t>
    </r>
  </si>
  <si>
    <r>
      <rPr>
        <sz val="9"/>
        <rFont val="Arial"/>
        <family val="2"/>
      </rPr>
      <t>Testes especiais com Nitrogêncio</t>
    </r>
  </si>
  <si>
    <r>
      <rPr>
        <sz val="9"/>
        <rFont val="Arial"/>
        <family val="2"/>
      </rPr>
      <t>16.1.8</t>
    </r>
  </si>
  <si>
    <r>
      <rPr>
        <sz val="9"/>
        <rFont val="Arial"/>
        <family val="2"/>
      </rPr>
      <t>47.05.290</t>
    </r>
  </si>
  <si>
    <r>
      <rPr>
        <sz val="9"/>
        <rFont val="Arial"/>
        <family val="2"/>
      </rPr>
      <t>16.1.9</t>
    </r>
  </si>
  <si>
    <r>
      <rPr>
        <sz val="9"/>
        <rFont val="Arial"/>
        <family val="2"/>
      </rPr>
      <t>47.05.340</t>
    </r>
  </si>
  <si>
    <r>
      <rPr>
        <sz val="9"/>
        <rFont val="Arial"/>
        <family val="2"/>
      </rPr>
      <t>16.1.10</t>
    </r>
  </si>
  <si>
    <r>
      <rPr>
        <sz val="9"/>
        <rFont val="Arial"/>
        <family val="2"/>
      </rPr>
      <t>47.05.350</t>
    </r>
  </si>
  <si>
    <r>
      <rPr>
        <sz val="9"/>
        <rFont val="Arial"/>
        <family val="2"/>
      </rPr>
      <t>16.1.11</t>
    </r>
  </si>
  <si>
    <r>
      <rPr>
        <sz val="9"/>
        <rFont val="Arial"/>
        <family val="2"/>
      </rPr>
      <t>16.1.12</t>
    </r>
  </si>
  <si>
    <r>
      <rPr>
        <sz val="9"/>
        <rFont val="Arial"/>
        <family val="2"/>
      </rPr>
      <t>47.05.360</t>
    </r>
  </si>
  <si>
    <r>
      <rPr>
        <sz val="9"/>
        <rFont val="Arial"/>
        <family val="2"/>
      </rPr>
      <t>16.1.13</t>
    </r>
  </si>
  <si>
    <r>
      <rPr>
        <sz val="9"/>
        <rFont val="Arial"/>
        <family val="2"/>
      </rPr>
      <t>Tarugo de latão de 1/4'' - Régua</t>
    </r>
  </si>
  <si>
    <r>
      <rPr>
        <sz val="9"/>
        <rFont val="Arial"/>
        <family val="2"/>
      </rPr>
      <t>16.1.14</t>
    </r>
  </si>
  <si>
    <r>
      <rPr>
        <sz val="9"/>
        <rFont val="Arial"/>
        <family val="2"/>
      </rPr>
      <t>Tarugo de latão de 47mm-1/4'' - Posto</t>
    </r>
  </si>
  <si>
    <r>
      <rPr>
        <sz val="9"/>
        <rFont val="Arial"/>
        <family val="2"/>
      </rPr>
      <t>16.1.15</t>
    </r>
  </si>
  <si>
    <r>
      <rPr>
        <sz val="9"/>
        <rFont val="Arial"/>
        <family val="2"/>
      </rPr>
      <t>Montagem e pintura das redes</t>
    </r>
  </si>
  <si>
    <r>
      <rPr>
        <b/>
        <sz val="9"/>
        <rFont val="Arial"/>
        <family val="2"/>
      </rPr>
      <t>16.2</t>
    </r>
  </si>
  <si>
    <r>
      <rPr>
        <b/>
        <sz val="9"/>
        <rFont val="Arial"/>
        <family val="2"/>
      </rPr>
      <t>EQUIPAMENTOS DIVERSOS</t>
    </r>
  </si>
  <si>
    <r>
      <rPr>
        <sz val="9"/>
        <rFont val="Arial"/>
        <family val="2"/>
      </rPr>
      <t>16.2.1</t>
    </r>
  </si>
  <si>
    <r>
      <rPr>
        <sz val="9"/>
        <rFont val="Arial"/>
        <family val="2"/>
      </rPr>
      <t>Painel de Alarme para gás medicinal (Oxigênio)</t>
    </r>
  </si>
  <si>
    <r>
      <rPr>
        <sz val="9"/>
        <rFont val="Arial"/>
        <family val="2"/>
      </rPr>
      <t>16.2.2</t>
    </r>
  </si>
  <si>
    <r>
      <rPr>
        <sz val="9"/>
        <rFont val="Arial"/>
        <family val="2"/>
      </rPr>
      <t>Painel de Alarme para gás medicinal (Ar Comprimido)</t>
    </r>
  </si>
  <si>
    <r>
      <rPr>
        <sz val="9"/>
        <rFont val="Arial"/>
        <family val="2"/>
      </rPr>
      <t>16.2.3</t>
    </r>
  </si>
  <si>
    <r>
      <rPr>
        <sz val="9"/>
        <rFont val="Arial"/>
        <family val="2"/>
      </rPr>
      <t>Painel de Alarme para gás medicinal (Vácuo)</t>
    </r>
  </si>
  <si>
    <r>
      <rPr>
        <sz val="9"/>
        <rFont val="Arial"/>
        <family val="2"/>
      </rPr>
      <t>16.2.4</t>
    </r>
  </si>
  <si>
    <r>
      <rPr>
        <sz val="9"/>
        <rFont val="Arial"/>
        <family val="2"/>
      </rPr>
      <t>Painel de Alarme para gás medicinal (Óxido Nitroso)</t>
    </r>
  </si>
  <si>
    <r>
      <rPr>
        <sz val="9"/>
        <rFont val="Arial"/>
        <family val="2"/>
      </rPr>
      <t>16.2.5</t>
    </r>
  </si>
  <si>
    <r>
      <rPr>
        <sz val="9"/>
        <rFont val="Arial"/>
        <family val="2"/>
      </rPr>
      <t>Posto de Consumo para gás medicinal (Oxigênio)</t>
    </r>
  </si>
  <si>
    <r>
      <rPr>
        <sz val="9"/>
        <rFont val="Arial"/>
        <family val="2"/>
      </rPr>
      <t>16.2.6</t>
    </r>
  </si>
  <si>
    <r>
      <rPr>
        <sz val="9"/>
        <rFont val="Arial"/>
        <family val="2"/>
      </rPr>
      <t>Posto de Consumo para gás medicinal (Vácuo Clínico)</t>
    </r>
  </si>
  <si>
    <r>
      <rPr>
        <sz val="9"/>
        <rFont val="Arial"/>
        <family val="2"/>
      </rPr>
      <t>16.2.7</t>
    </r>
  </si>
  <si>
    <r>
      <rPr>
        <sz val="9"/>
        <rFont val="Arial"/>
        <family val="2"/>
      </rPr>
      <t>Posto de Consumo para gás medicinal (Ar Comprimido)</t>
    </r>
  </si>
  <si>
    <r>
      <rPr>
        <sz val="9"/>
        <rFont val="Arial"/>
        <family val="2"/>
      </rPr>
      <t>16.2.8</t>
    </r>
  </si>
  <si>
    <r>
      <rPr>
        <sz val="9"/>
        <rFont val="Arial"/>
        <family val="2"/>
      </rPr>
      <t>Caixa de Seção - 40x40cm (22x22x22 AVO)</t>
    </r>
  </si>
  <si>
    <r>
      <rPr>
        <sz val="9"/>
        <rFont val="Arial"/>
        <family val="2"/>
      </rPr>
      <t>16.2.9</t>
    </r>
  </si>
  <si>
    <r>
      <rPr>
        <sz val="9"/>
        <rFont val="Arial"/>
        <family val="2"/>
      </rPr>
      <t>Caixa de Seção - 30x30cm (22x15x22 AVO)</t>
    </r>
  </si>
  <si>
    <r>
      <rPr>
        <sz val="9"/>
        <rFont val="Arial"/>
        <family val="2"/>
      </rPr>
      <t>16.2.10</t>
    </r>
  </si>
  <si>
    <r>
      <rPr>
        <sz val="9"/>
        <rFont val="Arial"/>
        <family val="2"/>
      </rPr>
      <t>Caixa de Seção - 30x30cm (15x22x15 AVO)</t>
    </r>
  </si>
  <si>
    <r>
      <rPr>
        <sz val="9"/>
        <rFont val="Arial"/>
        <family val="2"/>
      </rPr>
      <t>16.2.11</t>
    </r>
  </si>
  <si>
    <r>
      <rPr>
        <sz val="9"/>
        <rFont val="Arial"/>
        <family val="2"/>
      </rPr>
      <t>Caixa de Seção - 40x40cm (22x28x22 AVO)</t>
    </r>
  </si>
  <si>
    <r>
      <rPr>
        <sz val="9"/>
        <rFont val="Arial"/>
        <family val="2"/>
      </rPr>
      <t>16.2.12</t>
    </r>
  </si>
  <si>
    <r>
      <rPr>
        <sz val="9"/>
        <rFont val="Arial"/>
        <family val="2"/>
      </rPr>
      <t>Caixa de Seção - 30x30cm (15x15x15 AVO)</t>
    </r>
  </si>
  <si>
    <r>
      <rPr>
        <sz val="9"/>
        <rFont val="Arial"/>
        <family val="2"/>
      </rPr>
      <t>16.2.13</t>
    </r>
  </si>
  <si>
    <r>
      <rPr>
        <sz val="9"/>
        <rFont val="Arial"/>
        <family val="2"/>
      </rPr>
      <t>Caixa de Seção - 30x30cm (15x15 AVO)</t>
    </r>
  </si>
  <si>
    <r>
      <rPr>
        <sz val="9"/>
        <rFont val="Arial"/>
        <family val="2"/>
      </rPr>
      <t>16.2.14</t>
    </r>
  </si>
  <si>
    <r>
      <rPr>
        <sz val="9"/>
        <rFont val="Arial"/>
        <family val="2"/>
      </rPr>
      <t>Caixa de Seção - 40x40cm (22x28x22x22 AVON)</t>
    </r>
  </si>
  <si>
    <r>
      <rPr>
        <sz val="9"/>
        <rFont val="Arial"/>
        <family val="2"/>
      </rPr>
      <t>16.2.15</t>
    </r>
  </si>
  <si>
    <r>
      <rPr>
        <sz val="9"/>
        <rFont val="Arial"/>
        <family val="2"/>
      </rPr>
      <t>Caixa de Seção - 40x40cm (15x22x22x22 AVON)</t>
    </r>
  </si>
  <si>
    <r>
      <rPr>
        <sz val="9"/>
        <rFont val="Arial"/>
        <family val="2"/>
      </rPr>
      <t>16.2.16</t>
    </r>
  </si>
  <si>
    <r>
      <rPr>
        <sz val="9"/>
        <rFont val="Arial"/>
        <family val="2"/>
      </rPr>
      <t>Central de ar medicinal completa, conforme especificacoes</t>
    </r>
  </si>
  <si>
    <r>
      <rPr>
        <sz val="9"/>
        <rFont val="Arial"/>
        <family val="2"/>
      </rPr>
      <t>16.2.17</t>
    </r>
  </si>
  <si>
    <r>
      <rPr>
        <sz val="9"/>
        <rFont val="Arial"/>
        <family val="2"/>
      </rPr>
      <t>Central de vacuo clinico, completa, conforme especificacoes</t>
    </r>
  </si>
  <si>
    <r>
      <rPr>
        <sz val="9"/>
        <rFont val="Arial"/>
        <family val="2"/>
      </rPr>
      <t>16.2.18</t>
    </r>
  </si>
  <si>
    <r>
      <rPr>
        <sz val="9"/>
        <rFont val="Arial"/>
        <family val="2"/>
      </rPr>
      <t>Central de Oxigênio - Modelo 8+8 completo</t>
    </r>
  </si>
  <si>
    <r>
      <rPr>
        <sz val="9"/>
        <rFont val="Arial"/>
        <family val="2"/>
      </rPr>
      <t>16.2.19</t>
    </r>
  </si>
  <si>
    <r>
      <rPr>
        <sz val="9"/>
        <rFont val="Arial"/>
        <family val="2"/>
      </rPr>
      <t>Central de Ar comprimido medicinal - Modelo 8+8 completo</t>
    </r>
  </si>
  <si>
    <r>
      <rPr>
        <sz val="9"/>
        <rFont val="Arial"/>
        <family val="2"/>
      </rPr>
      <t>16.2.20</t>
    </r>
  </si>
  <si>
    <r>
      <rPr>
        <sz val="9"/>
        <rFont val="Arial"/>
        <family val="2"/>
      </rPr>
      <t>Central de Óxido Nitroso - Modelo 1+1 completo</t>
    </r>
  </si>
  <si>
    <r>
      <rPr>
        <sz val="9"/>
        <rFont val="Arial"/>
        <family val="2"/>
      </rPr>
      <t>16.2.21</t>
    </r>
  </si>
  <si>
    <r>
      <rPr>
        <sz val="9"/>
        <rFont val="Arial"/>
        <family val="2"/>
      </rPr>
      <t>Colunas retrátil (NNAAVVOO + 6x127V + 2x220V + 2 xRJ45) - Centro Cirúrgico</t>
    </r>
  </si>
  <si>
    <r>
      <rPr>
        <sz val="9"/>
        <rFont val="Arial"/>
        <family val="2"/>
      </rPr>
      <t>16.2.22</t>
    </r>
  </si>
  <si>
    <r>
      <rPr>
        <sz val="9"/>
        <rFont val="Arial"/>
        <family val="2"/>
      </rPr>
      <t>Réguas - R (AVO) - RPA/PRÉ ANESTÉSICO - Centro Cirúrgico</t>
    </r>
  </si>
  <si>
    <r>
      <rPr>
        <sz val="9"/>
        <rFont val="Arial"/>
        <family val="2"/>
      </rPr>
      <t>16.2.23</t>
    </r>
  </si>
  <si>
    <r>
      <rPr>
        <sz val="9"/>
        <rFont val="Arial"/>
        <family val="2"/>
      </rPr>
      <t>Réguas - R (NAVO) - Centro Cirúrgico</t>
    </r>
  </si>
  <si>
    <r>
      <rPr>
        <sz val="9"/>
        <rFont val="Arial"/>
        <family val="2"/>
      </rPr>
      <t>16.2.24</t>
    </r>
  </si>
  <si>
    <r>
      <rPr>
        <sz val="9"/>
        <rFont val="Arial"/>
        <family val="2"/>
      </rPr>
      <t>Réguas - R (AVO) - EMERGÊNCIA/MAMOGRAFIA/RX - Centro Cirúrgico</t>
    </r>
  </si>
  <si>
    <r>
      <rPr>
        <sz val="9"/>
        <rFont val="Arial"/>
        <family val="2"/>
      </rPr>
      <t>16.2.25</t>
    </r>
  </si>
  <si>
    <r>
      <rPr>
        <sz val="9"/>
        <rFont val="Arial"/>
        <family val="2"/>
      </rPr>
      <t>Réguas - R (AVO) - Urodinâmica</t>
    </r>
  </si>
  <si>
    <r>
      <rPr>
        <sz val="9"/>
        <rFont val="Arial"/>
        <family val="2"/>
      </rPr>
      <t>16.2.26</t>
    </r>
  </si>
  <si>
    <r>
      <rPr>
        <sz val="9"/>
        <rFont val="Arial"/>
        <family val="2"/>
      </rPr>
      <t>Réguas - R (AVO) - USG</t>
    </r>
  </si>
  <si>
    <r>
      <rPr>
        <sz val="9"/>
        <rFont val="Arial"/>
        <family val="2"/>
      </rPr>
      <t>16.2.27</t>
    </r>
  </si>
  <si>
    <r>
      <rPr>
        <sz val="9"/>
        <rFont val="Arial"/>
        <family val="2"/>
      </rPr>
      <t>Réguas - R (NAVO) - Sala de Procedimento</t>
    </r>
  </si>
  <si>
    <r>
      <rPr>
        <b/>
        <sz val="9"/>
        <rFont val="Arial"/>
        <family val="2"/>
      </rPr>
      <t>17</t>
    </r>
  </si>
  <si>
    <r>
      <rPr>
        <b/>
        <sz val="9"/>
        <rFont val="Arial"/>
        <family val="2"/>
      </rPr>
      <t>INSTALAÇÕES DE SISTEMA DE AR CONDICIONADO</t>
    </r>
  </si>
  <si>
    <r>
      <rPr>
        <b/>
        <sz val="9"/>
        <rFont val="Arial"/>
        <family val="2"/>
      </rPr>
      <t>17.1</t>
    </r>
  </si>
  <si>
    <r>
      <rPr>
        <b/>
        <sz val="9"/>
        <rFont val="Arial"/>
        <family val="2"/>
      </rPr>
      <t>SERVIÇOS CIVIS - CASA DE MÁQUINAS</t>
    </r>
  </si>
  <si>
    <r>
      <rPr>
        <sz val="9"/>
        <rFont val="Arial"/>
        <family val="2"/>
      </rPr>
      <t>17.1.1</t>
    </r>
  </si>
  <si>
    <r>
      <rPr>
        <sz val="9"/>
        <rFont val="Arial"/>
        <family val="2"/>
      </rPr>
      <t>17.1.2</t>
    </r>
  </si>
  <si>
    <r>
      <rPr>
        <sz val="9"/>
        <rFont val="Arial"/>
        <family val="2"/>
      </rPr>
      <t>17.1.3</t>
    </r>
  </si>
  <si>
    <r>
      <rPr>
        <sz val="9"/>
        <rFont val="Arial"/>
        <family val="2"/>
      </rPr>
      <t>17.1.4</t>
    </r>
  </si>
  <si>
    <r>
      <rPr>
        <sz val="9"/>
        <rFont val="Arial"/>
        <family val="2"/>
      </rPr>
      <t>17.1.5</t>
    </r>
  </si>
  <si>
    <r>
      <rPr>
        <sz val="9"/>
        <rFont val="Arial"/>
        <family val="2"/>
      </rPr>
      <t>17.1.6</t>
    </r>
  </si>
  <si>
    <r>
      <rPr>
        <sz val="9"/>
        <rFont val="Arial"/>
        <family val="2"/>
      </rPr>
      <t>17.1.7</t>
    </r>
  </si>
  <si>
    <r>
      <rPr>
        <sz val="9"/>
        <rFont val="Arial"/>
        <family val="2"/>
      </rPr>
      <t>17.1.8</t>
    </r>
  </si>
  <si>
    <r>
      <rPr>
        <sz val="9"/>
        <rFont val="Arial"/>
        <family val="2"/>
      </rPr>
      <t>17.1.9</t>
    </r>
  </si>
  <si>
    <r>
      <rPr>
        <sz val="9"/>
        <rFont val="Arial"/>
        <family val="2"/>
      </rPr>
      <t>17.1.10</t>
    </r>
  </si>
  <si>
    <r>
      <rPr>
        <sz val="9"/>
        <rFont val="Arial"/>
        <family val="2"/>
      </rPr>
      <t>17.1.11</t>
    </r>
  </si>
  <si>
    <r>
      <rPr>
        <sz val="9"/>
        <rFont val="Arial"/>
        <family val="2"/>
      </rPr>
      <t>17.1.12</t>
    </r>
  </si>
  <si>
    <r>
      <rPr>
        <sz val="9"/>
        <rFont val="Arial"/>
        <family val="2"/>
      </rPr>
      <t>17.1.13</t>
    </r>
  </si>
  <si>
    <r>
      <rPr>
        <sz val="9"/>
        <rFont val="Arial"/>
        <family val="2"/>
      </rPr>
      <t>04.02.140</t>
    </r>
  </si>
  <si>
    <r>
      <rPr>
        <sz val="9"/>
        <rFont val="Arial"/>
        <family val="2"/>
      </rPr>
      <t>17.1.14</t>
    </r>
  </si>
  <si>
    <r>
      <rPr>
        <sz val="9"/>
        <rFont val="Arial"/>
        <family val="2"/>
      </rPr>
      <t>04.03.040</t>
    </r>
  </si>
  <si>
    <r>
      <rPr>
        <sz val="9"/>
        <rFont val="Arial"/>
        <family val="2"/>
      </rPr>
      <t>17.1.15</t>
    </r>
  </si>
  <si>
    <r>
      <rPr>
        <sz val="9"/>
        <rFont val="Arial"/>
        <family val="2"/>
      </rPr>
      <t>01.23.200</t>
    </r>
  </si>
  <si>
    <r>
      <rPr>
        <sz val="9"/>
        <rFont val="Arial"/>
        <family val="2"/>
      </rPr>
      <t>17.1.16</t>
    </r>
  </si>
  <si>
    <r>
      <rPr>
        <sz val="9"/>
        <rFont val="Arial"/>
        <family val="2"/>
      </rPr>
      <t>01.23.239</t>
    </r>
  </si>
  <si>
    <r>
      <rPr>
        <sz val="9"/>
        <rFont val="Arial"/>
        <family val="2"/>
      </rPr>
      <t>17.1.17</t>
    </r>
  </si>
  <si>
    <r>
      <rPr>
        <sz val="9"/>
        <rFont val="Arial"/>
        <family val="2"/>
      </rPr>
      <t>15.03.030</t>
    </r>
  </si>
  <si>
    <r>
      <rPr>
        <sz val="9"/>
        <rFont val="Arial"/>
        <family val="2"/>
      </rPr>
      <t>17.1.18</t>
    </r>
  </si>
  <si>
    <r>
      <rPr>
        <sz val="9"/>
        <rFont val="Arial"/>
        <family val="2"/>
      </rPr>
      <t>17.1.19</t>
    </r>
  </si>
  <si>
    <r>
      <rPr>
        <sz val="9"/>
        <rFont val="Arial"/>
        <family val="2"/>
      </rPr>
      <t>16.13.060</t>
    </r>
  </si>
  <si>
    <r>
      <rPr>
        <sz val="9"/>
        <rFont val="Arial"/>
        <family val="2"/>
      </rPr>
      <t>17.1.20</t>
    </r>
  </si>
  <si>
    <r>
      <rPr>
        <sz val="9"/>
        <rFont val="Arial"/>
        <family val="2"/>
      </rPr>
      <t>16.12.200</t>
    </r>
  </si>
  <si>
    <r>
      <rPr>
        <sz val="9"/>
        <rFont val="Arial"/>
        <family val="2"/>
      </rPr>
      <t>17.1.21</t>
    </r>
  </si>
  <si>
    <r>
      <rPr>
        <sz val="9"/>
        <rFont val="Arial"/>
        <family val="2"/>
      </rPr>
      <t>16.33.052</t>
    </r>
  </si>
  <si>
    <r>
      <rPr>
        <sz val="9"/>
        <rFont val="Arial"/>
        <family val="2"/>
      </rPr>
      <t>17.1.22</t>
    </r>
  </si>
  <si>
    <r>
      <rPr>
        <sz val="9"/>
        <rFont val="Arial"/>
        <family val="2"/>
      </rPr>
      <t>17.1.23</t>
    </r>
  </si>
  <si>
    <r>
      <rPr>
        <sz val="9"/>
        <rFont val="Arial"/>
        <family val="2"/>
      </rPr>
      <t>17.1.24</t>
    </r>
  </si>
  <si>
    <r>
      <rPr>
        <sz val="9"/>
        <rFont val="Arial"/>
        <family val="2"/>
      </rPr>
      <t>17.1.25</t>
    </r>
  </si>
  <si>
    <r>
      <rPr>
        <sz val="9"/>
        <rFont val="Arial"/>
        <family val="2"/>
      </rPr>
      <t>17.1.26</t>
    </r>
  </si>
  <si>
    <r>
      <rPr>
        <sz val="9"/>
        <rFont val="Arial"/>
        <family val="2"/>
      </rPr>
      <t>17.1.27</t>
    </r>
  </si>
  <si>
    <r>
      <rPr>
        <sz val="9"/>
        <rFont val="Arial"/>
        <family val="2"/>
      </rPr>
      <t>17.1.28</t>
    </r>
  </si>
  <si>
    <r>
      <rPr>
        <sz val="9"/>
        <rFont val="Arial"/>
        <family val="2"/>
      </rPr>
      <t>25.01.470</t>
    </r>
  </si>
  <si>
    <r>
      <rPr>
        <sz val="9"/>
        <rFont val="Arial"/>
        <family val="2"/>
      </rPr>
      <t>17.1.29</t>
    </r>
  </si>
  <si>
    <r>
      <rPr>
        <b/>
        <sz val="9"/>
        <rFont val="Arial"/>
        <family val="2"/>
      </rPr>
      <t>17.2</t>
    </r>
  </si>
  <si>
    <r>
      <rPr>
        <b/>
        <sz val="9"/>
        <rFont val="Arial"/>
        <family val="2"/>
      </rPr>
      <t>SISTEMA DE AR CONDICIONADO</t>
    </r>
  </si>
  <si>
    <r>
      <rPr>
        <b/>
        <sz val="9"/>
        <rFont val="Arial"/>
        <family val="2"/>
      </rPr>
      <t>18</t>
    </r>
  </si>
  <si>
    <r>
      <rPr>
        <b/>
        <sz val="9"/>
        <rFont val="Arial"/>
        <family val="2"/>
      </rPr>
      <t>ESCADAS METÁLICAS EXTERNAS</t>
    </r>
  </si>
  <si>
    <r>
      <rPr>
        <sz val="9"/>
        <rFont val="Arial"/>
        <family val="2"/>
      </rPr>
      <t>18.1</t>
    </r>
  </si>
  <si>
    <r>
      <rPr>
        <sz val="9"/>
        <rFont val="Arial"/>
        <family val="2"/>
      </rPr>
      <t>02.10.020</t>
    </r>
  </si>
  <si>
    <r>
      <rPr>
        <sz val="9"/>
        <rFont val="Arial"/>
        <family val="2"/>
      </rPr>
      <t>18.2</t>
    </r>
  </si>
  <si>
    <r>
      <rPr>
        <sz val="9"/>
        <rFont val="Arial"/>
        <family val="2"/>
      </rPr>
      <t>18.3</t>
    </r>
  </si>
  <si>
    <r>
      <rPr>
        <sz val="9"/>
        <rFont val="Arial"/>
        <family val="2"/>
      </rPr>
      <t>12.07.090</t>
    </r>
  </si>
  <si>
    <r>
      <rPr>
        <sz val="9"/>
        <rFont val="Arial"/>
        <family val="2"/>
      </rPr>
      <t>18.4</t>
    </r>
  </si>
  <si>
    <r>
      <rPr>
        <sz val="9"/>
        <rFont val="Arial"/>
        <family val="2"/>
      </rPr>
      <t>18.5</t>
    </r>
  </si>
  <si>
    <r>
      <rPr>
        <sz val="9"/>
        <rFont val="Arial"/>
        <family val="2"/>
      </rPr>
      <t>11.04.020</t>
    </r>
  </si>
  <si>
    <r>
      <rPr>
        <sz val="9"/>
        <rFont val="Arial"/>
        <family val="2"/>
      </rPr>
      <t>18.6</t>
    </r>
  </si>
  <si>
    <r>
      <rPr>
        <sz val="9"/>
        <rFont val="Arial"/>
        <family val="2"/>
      </rPr>
      <t>11.16.020</t>
    </r>
  </si>
  <si>
    <r>
      <rPr>
        <sz val="9"/>
        <rFont val="Arial"/>
        <family val="2"/>
      </rPr>
      <t>18.7</t>
    </r>
  </si>
  <si>
    <r>
      <rPr>
        <sz val="9"/>
        <rFont val="Arial"/>
        <family val="2"/>
      </rPr>
      <t>09.01.020</t>
    </r>
  </si>
  <si>
    <r>
      <rPr>
        <sz val="9"/>
        <rFont val="Arial"/>
        <family val="2"/>
      </rPr>
      <t>18.8</t>
    </r>
  </si>
  <si>
    <r>
      <rPr>
        <sz val="9"/>
        <rFont val="Arial"/>
        <family val="2"/>
      </rPr>
      <t>10.01.040</t>
    </r>
  </si>
  <si>
    <r>
      <rPr>
        <sz val="9"/>
        <rFont val="Arial"/>
        <family val="2"/>
      </rPr>
      <t>18.9</t>
    </r>
  </si>
  <si>
    <r>
      <rPr>
        <sz val="9"/>
        <rFont val="Arial"/>
        <family val="2"/>
      </rPr>
      <t>06.11.040</t>
    </r>
  </si>
  <si>
    <r>
      <rPr>
        <sz val="9"/>
        <rFont val="Arial"/>
        <family val="2"/>
      </rPr>
      <t>18.10</t>
    </r>
  </si>
  <si>
    <r>
      <rPr>
        <sz val="9"/>
        <rFont val="Arial"/>
        <family val="2"/>
      </rPr>
      <t>32.16.030</t>
    </r>
  </si>
  <si>
    <r>
      <rPr>
        <sz val="9"/>
        <rFont val="Arial"/>
        <family val="2"/>
      </rPr>
      <t>18.11</t>
    </r>
  </si>
  <si>
    <r>
      <rPr>
        <sz val="9"/>
        <rFont val="Arial"/>
        <family val="2"/>
      </rPr>
      <t>07.01.020</t>
    </r>
  </si>
  <si>
    <r>
      <rPr>
        <sz val="9"/>
        <rFont val="Arial"/>
        <family val="2"/>
      </rPr>
      <t>18.12</t>
    </r>
  </si>
  <si>
    <r>
      <rPr>
        <sz val="9"/>
        <rFont val="Arial"/>
        <family val="2"/>
      </rPr>
      <t>18.13</t>
    </r>
  </si>
  <si>
    <r>
      <rPr>
        <sz val="9"/>
        <rFont val="Arial"/>
        <family val="2"/>
      </rPr>
      <t>11.01.320</t>
    </r>
  </si>
  <si>
    <r>
      <rPr>
        <sz val="9"/>
        <rFont val="Arial"/>
        <family val="2"/>
      </rPr>
      <t>18.14</t>
    </r>
  </si>
  <si>
    <r>
      <rPr>
        <sz val="9"/>
        <rFont val="Arial"/>
        <family val="2"/>
      </rPr>
      <t>11.16.080</t>
    </r>
  </si>
  <si>
    <r>
      <rPr>
        <sz val="9"/>
        <rFont val="Arial"/>
        <family val="2"/>
      </rPr>
      <t>18.15</t>
    </r>
  </si>
  <si>
    <r>
      <rPr>
        <sz val="9"/>
        <rFont val="Arial"/>
        <family val="2"/>
      </rPr>
      <t>18.16</t>
    </r>
  </si>
  <si>
    <r>
      <rPr>
        <b/>
        <sz val="9"/>
        <rFont val="Arial"/>
        <family val="2"/>
      </rPr>
      <t>19</t>
    </r>
  </si>
  <si>
    <r>
      <rPr>
        <b/>
        <sz val="9"/>
        <rFont val="Arial"/>
        <family val="2"/>
      </rPr>
      <t>NOVAS MARQUISES E NOVAS COBERTURAS EXTERNAS</t>
    </r>
  </si>
  <si>
    <r>
      <rPr>
        <sz val="9"/>
        <rFont val="Arial"/>
        <family val="2"/>
      </rPr>
      <t>19.1</t>
    </r>
  </si>
  <si>
    <r>
      <rPr>
        <sz val="9"/>
        <rFont val="Arial"/>
        <family val="2"/>
      </rPr>
      <t>19.2</t>
    </r>
  </si>
  <si>
    <r>
      <rPr>
        <sz val="9"/>
        <rFont val="Arial"/>
        <family val="2"/>
      </rPr>
      <t>19.3</t>
    </r>
  </si>
  <si>
    <r>
      <rPr>
        <sz val="9"/>
        <rFont val="Arial"/>
        <family val="2"/>
      </rPr>
      <t>19.4</t>
    </r>
  </si>
  <si>
    <r>
      <rPr>
        <sz val="9"/>
        <rFont val="Arial"/>
        <family val="2"/>
      </rPr>
      <t>19.5</t>
    </r>
  </si>
  <si>
    <r>
      <rPr>
        <sz val="9"/>
        <rFont val="Arial"/>
        <family val="2"/>
      </rPr>
      <t>19.6</t>
    </r>
  </si>
  <si>
    <r>
      <rPr>
        <sz val="9"/>
        <rFont val="Arial"/>
        <family val="2"/>
      </rPr>
      <t>19.7</t>
    </r>
  </si>
  <si>
    <r>
      <rPr>
        <sz val="9"/>
        <rFont val="Arial"/>
        <family val="2"/>
      </rPr>
      <t>19.8</t>
    </r>
  </si>
  <si>
    <r>
      <rPr>
        <sz val="9"/>
        <rFont val="Arial"/>
        <family val="2"/>
      </rPr>
      <t>19.9</t>
    </r>
  </si>
  <si>
    <r>
      <rPr>
        <sz val="9"/>
        <rFont val="Arial"/>
        <family val="2"/>
      </rPr>
      <t>19.10</t>
    </r>
  </si>
  <si>
    <r>
      <rPr>
        <sz val="9"/>
        <rFont val="Arial"/>
        <family val="2"/>
      </rPr>
      <t>19.11</t>
    </r>
  </si>
  <si>
    <r>
      <rPr>
        <sz val="9"/>
        <rFont val="Arial"/>
        <family val="2"/>
      </rPr>
      <t>19.12</t>
    </r>
  </si>
  <si>
    <r>
      <rPr>
        <sz val="9"/>
        <rFont val="Arial"/>
        <family val="2"/>
      </rPr>
      <t>19.13</t>
    </r>
  </si>
  <si>
    <r>
      <rPr>
        <sz val="9"/>
        <rFont val="Arial"/>
        <family val="2"/>
      </rPr>
      <t>21.03.151</t>
    </r>
  </si>
  <si>
    <r>
      <rPr>
        <sz val="9"/>
        <rFont val="Arial"/>
        <family val="2"/>
      </rPr>
      <t>19.14</t>
    </r>
  </si>
  <si>
    <r>
      <rPr>
        <sz val="9"/>
        <rFont val="Arial"/>
        <family val="2"/>
      </rPr>
      <t>19.15</t>
    </r>
  </si>
  <si>
    <r>
      <rPr>
        <sz val="9"/>
        <rFont val="Arial"/>
        <family val="2"/>
      </rPr>
      <t>19.16</t>
    </r>
  </si>
  <si>
    <r>
      <rPr>
        <b/>
        <sz val="9"/>
        <rFont val="Arial"/>
        <family val="2"/>
      </rPr>
      <t>20</t>
    </r>
  </si>
  <si>
    <r>
      <rPr>
        <b/>
        <sz val="9"/>
        <rFont val="Arial"/>
        <family val="2"/>
      </rPr>
      <t>ELEVADOR</t>
    </r>
  </si>
  <si>
    <r>
      <rPr>
        <sz val="9"/>
        <rFont val="Arial"/>
        <family val="2"/>
      </rPr>
      <t>20.1</t>
    </r>
  </si>
  <si>
    <r>
      <rPr>
        <sz val="9"/>
        <rFont val="Arial"/>
        <family val="2"/>
      </rPr>
      <t>20.2</t>
    </r>
  </si>
  <si>
    <r>
      <rPr>
        <sz val="9"/>
        <rFont val="Arial"/>
        <family val="2"/>
      </rPr>
      <t>Elevadores tipo social, cf. memorial descritivo para 04 paradas - 12 Pessoas / 840,00 Kg - BDI = 14,02</t>
    </r>
  </si>
  <si>
    <r>
      <rPr>
        <sz val="9"/>
        <rFont val="Arial"/>
        <family val="2"/>
      </rPr>
      <t>20.3</t>
    </r>
  </si>
  <si>
    <r>
      <rPr>
        <sz val="9"/>
        <rFont val="Arial"/>
        <family val="2"/>
      </rPr>
      <t>Desmontagem dos elevadores existentes</t>
    </r>
  </si>
  <si>
    <r>
      <rPr>
        <b/>
        <sz val="9"/>
        <rFont val="Arial"/>
        <family val="2"/>
      </rPr>
      <t>21</t>
    </r>
  </si>
  <si>
    <r>
      <rPr>
        <b/>
        <sz val="9"/>
        <rFont val="Arial"/>
        <family val="2"/>
      </rPr>
      <t>PAVIMENTAÇÃO</t>
    </r>
  </si>
  <si>
    <r>
      <rPr>
        <sz val="9"/>
        <rFont val="Arial"/>
        <family val="2"/>
      </rPr>
      <t>21.1</t>
    </r>
  </si>
  <si>
    <r>
      <rPr>
        <sz val="9"/>
        <rFont val="Arial"/>
        <family val="2"/>
      </rPr>
      <t>54.01.400</t>
    </r>
  </si>
  <si>
    <r>
      <rPr>
        <sz val="9"/>
        <rFont val="Arial"/>
        <family val="2"/>
      </rPr>
      <t>21.2</t>
    </r>
  </si>
  <si>
    <r>
      <rPr>
        <sz val="9"/>
        <rFont val="Arial"/>
        <family val="2"/>
      </rPr>
      <t>21.3</t>
    </r>
  </si>
  <si>
    <r>
      <rPr>
        <sz val="9"/>
        <rFont val="Arial"/>
        <family val="2"/>
      </rPr>
      <t>54.04.392</t>
    </r>
  </si>
  <si>
    <r>
      <rPr>
        <sz val="9"/>
        <rFont val="Arial"/>
        <family val="2"/>
      </rPr>
      <t>21.4</t>
    </r>
  </si>
  <si>
    <r>
      <rPr>
        <sz val="9"/>
        <rFont val="Arial"/>
        <family val="2"/>
      </rPr>
      <t>17.05.070</t>
    </r>
  </si>
  <si>
    <r>
      <rPr>
        <sz val="9"/>
        <rFont val="Arial"/>
        <family val="2"/>
      </rPr>
      <t>21.5</t>
    </r>
  </si>
  <si>
    <r>
      <rPr>
        <sz val="9"/>
        <rFont val="Arial"/>
        <family val="2"/>
      </rPr>
      <t>17.03.020</t>
    </r>
  </si>
  <si>
    <r>
      <rPr>
        <b/>
        <sz val="9"/>
        <rFont val="Arial"/>
        <family val="2"/>
      </rPr>
      <t>22</t>
    </r>
  </si>
  <si>
    <r>
      <rPr>
        <b/>
        <sz val="9"/>
        <rFont val="Arial"/>
        <family val="2"/>
      </rPr>
      <t>ANEXOS</t>
    </r>
  </si>
  <si>
    <r>
      <rPr>
        <b/>
        <sz val="9"/>
        <rFont val="Arial"/>
        <family val="2"/>
      </rPr>
      <t>22.1</t>
    </r>
  </si>
  <si>
    <r>
      <rPr>
        <b/>
        <sz val="9"/>
        <rFont val="Arial"/>
        <family val="2"/>
      </rPr>
      <t>NOVA PORTARIA - RUA AUGUSTO TOLLE</t>
    </r>
  </si>
  <si>
    <r>
      <rPr>
        <sz val="9"/>
        <rFont val="Arial"/>
        <family val="2"/>
      </rPr>
      <t>22.1.1</t>
    </r>
  </si>
  <si>
    <r>
      <rPr>
        <sz val="9"/>
        <rFont val="Arial"/>
        <family val="2"/>
      </rPr>
      <t>Demolição geral da Portaria existente - Rua Tolle - 11,00 x 27,00 m - Incluso carga e romoção do entulho</t>
    </r>
  </si>
  <si>
    <r>
      <rPr>
        <sz val="9"/>
        <rFont val="Arial"/>
        <family val="2"/>
      </rPr>
      <t>22.1.2</t>
    </r>
  </si>
  <si>
    <r>
      <rPr>
        <sz val="9"/>
        <rFont val="Arial"/>
        <family val="2"/>
      </rPr>
      <t>22.1.3</t>
    </r>
  </si>
  <si>
    <r>
      <rPr>
        <sz val="9"/>
        <rFont val="Arial"/>
        <family val="2"/>
      </rPr>
      <t>22.1.4</t>
    </r>
  </si>
  <si>
    <r>
      <rPr>
        <sz val="9"/>
        <rFont val="Arial"/>
        <family val="2"/>
      </rPr>
      <t>22.1.5</t>
    </r>
  </si>
  <si>
    <r>
      <rPr>
        <sz val="9"/>
        <rFont val="Arial"/>
        <family val="2"/>
      </rPr>
      <t>22.1.6</t>
    </r>
  </si>
  <si>
    <r>
      <rPr>
        <sz val="9"/>
        <rFont val="Arial"/>
        <family val="2"/>
      </rPr>
      <t>22.1.7</t>
    </r>
  </si>
  <si>
    <r>
      <rPr>
        <sz val="9"/>
        <rFont val="Arial"/>
        <family val="2"/>
      </rPr>
      <t>22.1.8</t>
    </r>
  </si>
  <si>
    <r>
      <rPr>
        <sz val="9"/>
        <rFont val="Arial"/>
        <family val="2"/>
      </rPr>
      <t>22.1.9</t>
    </r>
  </si>
  <si>
    <r>
      <rPr>
        <sz val="9"/>
        <rFont val="Arial"/>
        <family val="2"/>
      </rPr>
      <t>22.1.10</t>
    </r>
  </si>
  <si>
    <r>
      <rPr>
        <sz val="9"/>
        <rFont val="Arial"/>
        <family val="2"/>
      </rPr>
      <t>22.1.11</t>
    </r>
  </si>
  <si>
    <r>
      <rPr>
        <sz val="9"/>
        <rFont val="Arial"/>
        <family val="2"/>
      </rPr>
      <t>22.1.12</t>
    </r>
  </si>
  <si>
    <r>
      <rPr>
        <sz val="9"/>
        <rFont val="Arial"/>
        <family val="2"/>
      </rPr>
      <t>22.1.13</t>
    </r>
  </si>
  <si>
    <r>
      <rPr>
        <sz val="9"/>
        <rFont val="Arial"/>
        <family val="2"/>
      </rPr>
      <t>22.1.14</t>
    </r>
  </si>
  <si>
    <r>
      <rPr>
        <sz val="9"/>
        <rFont val="Arial"/>
        <family val="2"/>
      </rPr>
      <t>22.1.15</t>
    </r>
  </si>
  <si>
    <r>
      <rPr>
        <sz val="9"/>
        <rFont val="Arial"/>
        <family val="2"/>
      </rPr>
      <t>22.1.16</t>
    </r>
  </si>
  <si>
    <r>
      <rPr>
        <sz val="9"/>
        <rFont val="Arial"/>
        <family val="2"/>
      </rPr>
      <t>22.1.17</t>
    </r>
  </si>
  <si>
    <r>
      <rPr>
        <sz val="9"/>
        <rFont val="Arial"/>
        <family val="2"/>
      </rPr>
      <t>22.1.18</t>
    </r>
  </si>
  <si>
    <r>
      <rPr>
        <sz val="9"/>
        <rFont val="Arial"/>
        <family val="2"/>
      </rPr>
      <t>22.1.19</t>
    </r>
  </si>
  <si>
    <r>
      <rPr>
        <sz val="9"/>
        <rFont val="Arial"/>
        <family val="2"/>
      </rPr>
      <t>22.1.20</t>
    </r>
  </si>
  <si>
    <r>
      <rPr>
        <sz val="9"/>
        <rFont val="Arial"/>
        <family val="2"/>
      </rPr>
      <t>22.1.21</t>
    </r>
  </si>
  <si>
    <r>
      <rPr>
        <sz val="9"/>
        <rFont val="Arial"/>
        <family val="2"/>
      </rPr>
      <t>22.1.22</t>
    </r>
  </si>
  <si>
    <r>
      <rPr>
        <sz val="9"/>
        <rFont val="Arial"/>
        <family val="2"/>
      </rPr>
      <t>22.1.23</t>
    </r>
  </si>
  <si>
    <r>
      <rPr>
        <sz val="9"/>
        <rFont val="Arial"/>
        <family val="2"/>
      </rPr>
      <t>22.1.24</t>
    </r>
  </si>
  <si>
    <r>
      <rPr>
        <sz val="9"/>
        <rFont val="Arial"/>
        <family val="2"/>
      </rPr>
      <t>22.1.25</t>
    </r>
  </si>
  <si>
    <r>
      <rPr>
        <sz val="9"/>
        <rFont val="Arial"/>
        <family val="2"/>
      </rPr>
      <t>34.05.310</t>
    </r>
  </si>
  <si>
    <r>
      <rPr>
        <sz val="9"/>
        <rFont val="Arial"/>
        <family val="2"/>
      </rPr>
      <t>22.1.26</t>
    </r>
  </si>
  <si>
    <r>
      <rPr>
        <sz val="9"/>
        <rFont val="Arial"/>
        <family val="2"/>
      </rPr>
      <t>25.01.430</t>
    </r>
  </si>
  <si>
    <r>
      <rPr>
        <sz val="9"/>
        <rFont val="Arial"/>
        <family val="2"/>
      </rPr>
      <t>22.1.27</t>
    </r>
  </si>
  <si>
    <r>
      <rPr>
        <sz val="9"/>
        <rFont val="Arial"/>
        <family val="2"/>
      </rPr>
      <t>22.1.28</t>
    </r>
  </si>
  <si>
    <r>
      <rPr>
        <sz val="9"/>
        <rFont val="Arial"/>
        <family val="2"/>
      </rPr>
      <t>22.1.29</t>
    </r>
  </si>
  <si>
    <r>
      <rPr>
        <sz val="9"/>
        <rFont val="Arial"/>
        <family val="2"/>
      </rPr>
      <t>24.08.020</t>
    </r>
  </si>
  <si>
    <r>
      <rPr>
        <sz val="9"/>
        <rFont val="Arial"/>
        <family val="2"/>
      </rPr>
      <t>22.1.30</t>
    </r>
  </si>
  <si>
    <r>
      <rPr>
        <sz val="9"/>
        <rFont val="Arial"/>
        <family val="2"/>
      </rPr>
      <t>Guarda-corpo em tubo de aço inoxidável escovado, com diâmetro de 1 1/2´ e montantes com diâmetro de 2´</t>
    </r>
  </si>
  <si>
    <r>
      <rPr>
        <sz val="9"/>
        <rFont val="Arial"/>
        <family val="2"/>
      </rPr>
      <t>22.1.31</t>
    </r>
  </si>
  <si>
    <r>
      <rPr>
        <sz val="9"/>
        <rFont val="Arial"/>
        <family val="2"/>
      </rPr>
      <t>22.1.32</t>
    </r>
  </si>
  <si>
    <r>
      <rPr>
        <sz val="9"/>
        <rFont val="Arial"/>
        <family val="2"/>
      </rPr>
      <t>22.1.33</t>
    </r>
  </si>
  <si>
    <r>
      <rPr>
        <sz val="9"/>
        <rFont val="Arial"/>
        <family val="2"/>
      </rPr>
      <t>22.1.34</t>
    </r>
  </si>
  <si>
    <r>
      <rPr>
        <sz val="9"/>
        <rFont val="Arial"/>
        <family val="2"/>
      </rPr>
      <t>22.1.35</t>
    </r>
  </si>
  <si>
    <r>
      <rPr>
        <sz val="9"/>
        <rFont val="Arial"/>
        <family val="2"/>
      </rPr>
      <t>22.1.36</t>
    </r>
  </si>
  <si>
    <r>
      <rPr>
        <sz val="9"/>
        <rFont val="Arial"/>
        <family val="2"/>
      </rPr>
      <t>35.03.030</t>
    </r>
  </si>
  <si>
    <r>
      <rPr>
        <sz val="9"/>
        <rFont val="Arial"/>
        <family val="2"/>
      </rPr>
      <t>22.1.37</t>
    </r>
  </si>
  <si>
    <r>
      <rPr>
        <sz val="9"/>
        <rFont val="Arial"/>
        <family val="2"/>
      </rPr>
      <t>54.06.040</t>
    </r>
  </si>
  <si>
    <r>
      <rPr>
        <sz val="9"/>
        <rFont val="Arial"/>
        <family val="2"/>
      </rPr>
      <t>22.1.38</t>
    </r>
  </si>
  <si>
    <r>
      <rPr>
        <sz val="9"/>
        <rFont val="Arial"/>
        <family val="2"/>
      </rPr>
      <t>54.06.100</t>
    </r>
  </si>
  <si>
    <r>
      <rPr>
        <sz val="9"/>
        <rFont val="Arial"/>
        <family val="2"/>
      </rPr>
      <t>22.1.39</t>
    </r>
  </si>
  <si>
    <r>
      <rPr>
        <sz val="9"/>
        <rFont val="Arial"/>
        <family val="2"/>
      </rPr>
      <t>54.06.170</t>
    </r>
  </si>
  <si>
    <r>
      <rPr>
        <b/>
        <sz val="9"/>
        <rFont val="Arial"/>
        <family val="2"/>
      </rPr>
      <t>22.2</t>
    </r>
  </si>
  <si>
    <r>
      <rPr>
        <b/>
        <sz val="9"/>
        <rFont val="Arial"/>
        <family val="2"/>
      </rPr>
      <t>REFORMA DO HELIPONTO</t>
    </r>
  </si>
  <si>
    <r>
      <rPr>
        <sz val="9"/>
        <rFont val="Arial"/>
        <family val="2"/>
      </rPr>
      <t>22.2.1</t>
    </r>
  </si>
  <si>
    <r>
      <rPr>
        <sz val="9"/>
        <rFont val="Arial"/>
        <family val="2"/>
      </rPr>
      <t>22.2.2</t>
    </r>
  </si>
  <si>
    <r>
      <rPr>
        <sz val="9"/>
        <rFont val="Arial"/>
        <family val="2"/>
      </rPr>
      <t>22.2.3</t>
    </r>
  </si>
  <si>
    <r>
      <rPr>
        <sz val="9"/>
        <rFont val="Arial"/>
        <family val="2"/>
      </rPr>
      <t>22.2.4</t>
    </r>
  </si>
  <si>
    <r>
      <rPr>
        <sz val="9"/>
        <rFont val="Arial"/>
        <family val="2"/>
      </rPr>
      <t>22.2.5</t>
    </r>
  </si>
  <si>
    <r>
      <rPr>
        <sz val="9"/>
        <rFont val="Arial"/>
        <family val="2"/>
      </rPr>
      <t>22.2.6</t>
    </r>
  </si>
  <si>
    <r>
      <rPr>
        <sz val="9"/>
        <rFont val="Arial"/>
        <family val="2"/>
      </rPr>
      <t>22.2.7</t>
    </r>
  </si>
  <si>
    <r>
      <rPr>
        <sz val="9"/>
        <rFont val="Arial"/>
        <family val="2"/>
      </rPr>
      <t>01.23.010</t>
    </r>
  </si>
  <si>
    <r>
      <rPr>
        <sz val="9"/>
        <rFont val="Arial"/>
        <family val="2"/>
      </rPr>
      <t>22.2.8</t>
    </r>
  </si>
  <si>
    <r>
      <rPr>
        <sz val="9"/>
        <rFont val="Arial"/>
        <family val="2"/>
      </rPr>
      <t>01.23.020</t>
    </r>
  </si>
  <si>
    <r>
      <rPr>
        <sz val="9"/>
        <rFont val="Arial"/>
        <family val="2"/>
      </rPr>
      <t>22.2.9</t>
    </r>
  </si>
  <si>
    <r>
      <rPr>
        <sz val="9"/>
        <rFont val="Arial"/>
        <family val="2"/>
      </rPr>
      <t>22.2.10</t>
    </r>
  </si>
  <si>
    <r>
      <rPr>
        <sz val="9"/>
        <rFont val="Arial"/>
        <family val="2"/>
      </rPr>
      <t>01.23.030</t>
    </r>
  </si>
  <si>
    <r>
      <rPr>
        <sz val="9"/>
        <rFont val="Arial"/>
        <family val="2"/>
      </rPr>
      <t>22.2.11</t>
    </r>
  </si>
  <si>
    <r>
      <rPr>
        <sz val="9"/>
        <rFont val="Arial"/>
        <family val="2"/>
      </rPr>
      <t>01.23.056</t>
    </r>
  </si>
  <si>
    <r>
      <rPr>
        <sz val="9"/>
        <rFont val="Arial"/>
        <family val="2"/>
      </rPr>
      <t>22.2.12</t>
    </r>
  </si>
  <si>
    <r>
      <rPr>
        <sz val="9"/>
        <rFont val="Arial"/>
        <family val="2"/>
      </rPr>
      <t>01.23.060</t>
    </r>
  </si>
  <si>
    <r>
      <rPr>
        <sz val="9"/>
        <rFont val="Arial"/>
        <family val="2"/>
      </rPr>
      <t>22.2.13</t>
    </r>
  </si>
  <si>
    <r>
      <rPr>
        <sz val="9"/>
        <rFont val="Arial"/>
        <family val="2"/>
      </rPr>
      <t>01.23.070</t>
    </r>
  </si>
  <si>
    <r>
      <rPr>
        <sz val="9"/>
        <rFont val="Arial"/>
        <family val="2"/>
      </rPr>
      <t>22.2.14</t>
    </r>
  </si>
  <si>
    <r>
      <rPr>
        <sz val="9"/>
        <rFont val="Arial"/>
        <family val="2"/>
      </rPr>
      <t>01.23.100</t>
    </r>
  </si>
  <si>
    <r>
      <rPr>
        <sz val="9"/>
        <rFont val="Arial"/>
        <family val="2"/>
      </rPr>
      <t>22.2.15</t>
    </r>
  </si>
  <si>
    <r>
      <rPr>
        <sz val="9"/>
        <rFont val="Arial"/>
        <family val="2"/>
      </rPr>
      <t>22.2.16</t>
    </r>
  </si>
  <si>
    <r>
      <rPr>
        <sz val="9"/>
        <rFont val="Arial"/>
        <family val="2"/>
      </rPr>
      <t>01.23.233</t>
    </r>
  </si>
  <si>
    <r>
      <rPr>
        <sz val="9"/>
        <rFont val="Arial"/>
        <family val="2"/>
      </rPr>
      <t>22.2.17</t>
    </r>
  </si>
  <si>
    <r>
      <rPr>
        <sz val="9"/>
        <rFont val="Arial"/>
        <family val="2"/>
      </rPr>
      <t>01.23.234</t>
    </r>
  </si>
  <si>
    <r>
      <rPr>
        <sz val="9"/>
        <rFont val="Arial"/>
        <family val="2"/>
      </rPr>
      <t>22.2.18</t>
    </r>
  </si>
  <si>
    <r>
      <rPr>
        <sz val="9"/>
        <rFont val="Arial"/>
        <family val="2"/>
      </rPr>
      <t>01.23.700</t>
    </r>
  </si>
  <si>
    <r>
      <rPr>
        <sz val="9"/>
        <rFont val="Arial"/>
        <family val="2"/>
      </rPr>
      <t>22.2.19</t>
    </r>
  </si>
  <si>
    <r>
      <rPr>
        <sz val="9"/>
        <rFont val="Arial"/>
        <family val="2"/>
      </rPr>
      <t>01.23.701</t>
    </r>
  </si>
  <si>
    <r>
      <rPr>
        <sz val="9"/>
        <rFont val="Arial"/>
        <family val="2"/>
      </rPr>
      <t>22.2.20</t>
    </r>
  </si>
  <si>
    <r>
      <rPr>
        <sz val="9"/>
        <rFont val="Arial"/>
        <family val="2"/>
      </rPr>
      <t>01.23.702</t>
    </r>
  </si>
  <si>
    <r>
      <rPr>
        <sz val="9"/>
        <rFont val="Arial"/>
        <family val="2"/>
      </rPr>
      <t>22.2.21</t>
    </r>
  </si>
  <si>
    <r>
      <rPr>
        <sz val="9"/>
        <rFont val="Arial"/>
        <family val="2"/>
      </rPr>
      <t>11.20.120</t>
    </r>
  </si>
  <si>
    <r>
      <rPr>
        <sz val="9"/>
        <rFont val="Arial"/>
        <family val="2"/>
      </rPr>
      <t>22.2.22</t>
    </r>
  </si>
  <si>
    <r>
      <rPr>
        <sz val="9"/>
        <rFont val="Arial"/>
        <family val="2"/>
      </rPr>
      <t>11.20.130</t>
    </r>
  </si>
  <si>
    <r>
      <rPr>
        <sz val="9"/>
        <rFont val="Arial"/>
        <family val="2"/>
      </rPr>
      <t>22.2.23</t>
    </r>
  </si>
  <si>
    <r>
      <rPr>
        <sz val="9"/>
        <rFont val="Arial"/>
        <family val="2"/>
      </rPr>
      <t>22.2.24</t>
    </r>
  </si>
  <si>
    <r>
      <rPr>
        <sz val="9"/>
        <rFont val="Arial"/>
        <family val="2"/>
      </rPr>
      <t>22.2.25</t>
    </r>
  </si>
  <si>
    <r>
      <rPr>
        <sz val="9"/>
        <rFont val="Arial"/>
        <family val="2"/>
      </rPr>
      <t>22.2.26</t>
    </r>
  </si>
  <si>
    <r>
      <rPr>
        <sz val="9"/>
        <rFont val="Arial"/>
        <family val="2"/>
      </rPr>
      <t>22.2.27</t>
    </r>
  </si>
  <si>
    <r>
      <rPr>
        <sz val="9"/>
        <rFont val="Arial"/>
        <family val="2"/>
      </rPr>
      <t>22.2.28</t>
    </r>
  </si>
  <si>
    <r>
      <rPr>
        <sz val="9"/>
        <rFont val="Arial"/>
        <family val="2"/>
      </rPr>
      <t>22.2.29</t>
    </r>
  </si>
  <si>
    <r>
      <rPr>
        <sz val="9"/>
        <rFont val="Arial"/>
        <family val="2"/>
      </rPr>
      <t>22.2.30</t>
    </r>
  </si>
  <si>
    <r>
      <rPr>
        <sz val="9"/>
        <rFont val="Arial"/>
        <family val="2"/>
      </rPr>
      <t>22.2.31</t>
    </r>
  </si>
  <si>
    <r>
      <rPr>
        <sz val="9"/>
        <rFont val="Arial"/>
        <family val="2"/>
      </rPr>
      <t>22.2.32</t>
    </r>
  </si>
  <si>
    <r>
      <rPr>
        <sz val="9"/>
        <rFont val="Arial"/>
        <family val="2"/>
      </rPr>
      <t>22.2.33</t>
    </r>
  </si>
  <si>
    <r>
      <rPr>
        <sz val="9"/>
        <rFont val="Arial"/>
        <family val="2"/>
      </rPr>
      <t>22.2.34</t>
    </r>
  </si>
  <si>
    <r>
      <rPr>
        <sz val="9"/>
        <rFont val="Arial"/>
        <family val="2"/>
      </rPr>
      <t>Luminária para balizamento noturno em corpo de alumínio, lente tipo fresnel em vidro borosilicato ou policarbonato termo resistente, padrão SN-05</t>
    </r>
  </si>
  <si>
    <r>
      <rPr>
        <sz val="9"/>
        <rFont val="Arial"/>
        <family val="2"/>
      </rPr>
      <t>22.2.35</t>
    </r>
  </si>
  <si>
    <r>
      <rPr>
        <sz val="9"/>
        <rFont val="Arial"/>
        <family val="2"/>
      </rPr>
      <t>Luminária para balizamento noturno de embutir  em corpo de alumínio, lente em vidro temperado. Auta resistência a choque mecânico - Pista de pouso</t>
    </r>
  </si>
  <si>
    <r>
      <rPr>
        <sz val="9"/>
        <rFont val="Arial"/>
        <family val="2"/>
      </rPr>
      <t>22.2.36</t>
    </r>
  </si>
  <si>
    <r>
      <rPr>
        <sz val="9"/>
        <rFont val="Arial"/>
        <family val="2"/>
      </rPr>
      <t>Refletor LED de alta intensidade noturno em corpo de alumínio, conta com aba anti ofuscante grau IP65, cor de luz Branco Frio.</t>
    </r>
  </si>
  <si>
    <r>
      <rPr>
        <sz val="9"/>
        <rFont val="Arial"/>
        <family val="2"/>
      </rPr>
      <t>22.2.37</t>
    </r>
  </si>
  <si>
    <r>
      <rPr>
        <sz val="9"/>
        <rFont val="Arial"/>
        <family val="2"/>
      </rPr>
      <t>Biruta com estrutura em alumínio na cor laranja e branco - Altura de 3,00 m</t>
    </r>
  </si>
  <si>
    <r>
      <rPr>
        <sz val="9"/>
        <rFont val="Arial"/>
        <family val="2"/>
      </rPr>
      <t>22.2.39</t>
    </r>
  </si>
  <si>
    <r>
      <rPr>
        <sz val="9"/>
        <rFont val="Arial"/>
        <family val="2"/>
      </rPr>
      <t>22.2.40</t>
    </r>
  </si>
  <si>
    <r>
      <rPr>
        <sz val="9"/>
        <rFont val="Arial"/>
        <family val="2"/>
      </rPr>
      <t>22.2.41</t>
    </r>
  </si>
  <si>
    <r>
      <rPr>
        <b/>
        <sz val="9"/>
        <rFont val="Arial"/>
        <family val="2"/>
      </rPr>
      <t>23</t>
    </r>
  </si>
  <si>
    <r>
      <rPr>
        <b/>
        <sz val="9"/>
        <rFont val="Arial"/>
        <family val="2"/>
      </rPr>
      <t>LIMPEZA FINAL</t>
    </r>
  </si>
  <si>
    <r>
      <rPr>
        <sz val="9"/>
        <rFont val="Arial"/>
        <family val="2"/>
      </rPr>
      <t>23.1</t>
    </r>
  </si>
  <si>
    <r>
      <rPr>
        <sz val="9"/>
        <rFont val="Arial"/>
        <family val="2"/>
      </rPr>
      <t>55.01.020</t>
    </r>
  </si>
  <si>
    <t>QTD</t>
  </si>
  <si>
    <t>PREÇO
UNITÁRIO(R$)</t>
  </si>
  <si>
    <t>CPU-02</t>
  </si>
  <si>
    <t>COTAÇÃO</t>
  </si>
  <si>
    <t>CPU-04</t>
  </si>
  <si>
    <t>CPU-05</t>
  </si>
  <si>
    <t>CPU-06</t>
  </si>
  <si>
    <t>CPU-07</t>
  </si>
  <si>
    <t>CPU-08</t>
  </si>
  <si>
    <t>CPU-09</t>
  </si>
  <si>
    <t>CPU-10</t>
  </si>
  <si>
    <t>CPU-11</t>
  </si>
  <si>
    <t>CPU-12</t>
  </si>
  <si>
    <t>CPU-13</t>
  </si>
  <si>
    <t>CPU-14</t>
  </si>
  <si>
    <t>CPU-15</t>
  </si>
  <si>
    <t>CPU-16</t>
  </si>
  <si>
    <t>CPU-17</t>
  </si>
  <si>
    <t>CPU-18</t>
  </si>
  <si>
    <t>CPU-19</t>
  </si>
  <si>
    <t>CPU-20</t>
  </si>
  <si>
    <t>CPU-21</t>
  </si>
  <si>
    <t>CPU-22</t>
  </si>
  <si>
    <t>CPU-23</t>
  </si>
  <si>
    <t>CPU-24</t>
  </si>
  <si>
    <t>CPU-25</t>
  </si>
  <si>
    <t>CPU-26</t>
  </si>
  <si>
    <t>CPU-27</t>
  </si>
  <si>
    <t>CPU-28</t>
  </si>
  <si>
    <t>CPU-29</t>
  </si>
  <si>
    <t>CPU-30</t>
  </si>
  <si>
    <t>CPU-31</t>
  </si>
  <si>
    <t>CPU-32</t>
  </si>
  <si>
    <t>CPU-33</t>
  </si>
  <si>
    <t>CPU-34</t>
  </si>
  <si>
    <t>CPU-35</t>
  </si>
  <si>
    <t>CPU-36</t>
  </si>
  <si>
    <t>CPU-37</t>
  </si>
  <si>
    <t>CPU-38</t>
  </si>
  <si>
    <t>CPU-39</t>
  </si>
  <si>
    <t>CPU-40</t>
  </si>
  <si>
    <t>CPU-41</t>
  </si>
  <si>
    <t>CPU-42</t>
  </si>
  <si>
    <t>CPU-43</t>
  </si>
  <si>
    <t>CPU-01</t>
  </si>
  <si>
    <t>48.04.381</t>
  </si>
  <si>
    <t>M</t>
  </si>
  <si>
    <t>Elevadores tipo maca/leito, cf. memorial descritivo para 04 paradas - 21 Pessoas / 1470,00 Kg - BDI = 14,02</t>
  </si>
  <si>
    <t>Piso epóxi autonivelante, múltiplas camadas, espessura 4 mm</t>
  </si>
  <si>
    <t>17.12.302</t>
  </si>
  <si>
    <t>7.5.20</t>
  </si>
  <si>
    <t>M2</t>
  </si>
  <si>
    <t>Faixa/batedor de proteção em madeira de 20 x 5 cm, com acabamento em laminado fenólico melamínico</t>
  </si>
  <si>
    <t>23.08.030</t>
  </si>
  <si>
    <t>8.4.5</t>
  </si>
  <si>
    <t>Tela de proteção tipo mosquiteira em aço galvanizado, com requadro em perfis de ferro</t>
  </si>
  <si>
    <t>24.03.200</t>
  </si>
  <si>
    <t>Brise metálico fixo em chapa lisa aluzinc pré-pintada, formato ogiva, lâmina frontal de 200mm</t>
  </si>
  <si>
    <t>22.06.240</t>
  </si>
  <si>
    <t>11.7</t>
  </si>
  <si>
    <t>44.04.030</t>
  </si>
  <si>
    <t>Prateleira em granito com espessura de 2 cm</t>
  </si>
  <si>
    <t>10.3</t>
  </si>
  <si>
    <t>10.4</t>
  </si>
  <si>
    <t>34.02.110</t>
  </si>
  <si>
    <t>Forração com clorofito, mínimo de 20 mudas / m² - h= 0,15 m</t>
  </si>
  <si>
    <t>13.4</t>
  </si>
  <si>
    <t>14.11.18</t>
  </si>
  <si>
    <t>14.11.37</t>
  </si>
  <si>
    <t>Switch Gigabit para servidor central com 24 portas frontais e 2 portas SFP, capacidade 10 / 100 / 1000 Mbps</t>
  </si>
  <si>
    <t>14.11.38</t>
  </si>
  <si>
    <t>UN</t>
  </si>
  <si>
    <t>Câmera fixa colorida tipo bullet, para áreas internas e externas - 1,3 MP</t>
  </si>
  <si>
    <t>14.11.39</t>
  </si>
  <si>
    <t>66.08.326</t>
  </si>
  <si>
    <t>Unidade gerenciadora digital de vídeo em rede (NVR) de até 16 câmeras IP, armazenamento de 12 TB, 1 interface de rede Gigabit Ethernet e 4 entradas de alarme</t>
  </si>
  <si>
    <t>Unidade gerenciadora digital vídeo em rede (NVR) de até 32 câmeras IP, armazenamento de 48 TB, 2 interface de rede Gigabit Ethernet e 16 entradas de alarme</t>
  </si>
  <si>
    <t>14.11.40</t>
  </si>
  <si>
    <t>14.11.41</t>
  </si>
  <si>
    <t>66.08.620</t>
  </si>
  <si>
    <t>66.08.610</t>
  </si>
  <si>
    <t>Grupo gerador com potência de 563/513 kVA, variação de + ou - 10% - completo</t>
  </si>
  <si>
    <t>36.08.290</t>
  </si>
  <si>
    <t>Transformador de potência trifásico de 1000 kVA, classe 15 kV, a seco com cabine</t>
  </si>
  <si>
    <t>36.09.070</t>
  </si>
  <si>
    <t>7.6</t>
  </si>
  <si>
    <t>REPAROS ESTRUTURAIS</t>
  </si>
  <si>
    <t>15.1.26</t>
  </si>
  <si>
    <t>15.1.27</t>
  </si>
  <si>
    <t>Furação de 2´ em concreto armado</t>
  </si>
  <si>
    <t>Furação de 3´ em concreto armado</t>
  </si>
  <si>
    <t>01.23.260</t>
  </si>
  <si>
    <t>01.23.264</t>
  </si>
  <si>
    <t>7.6.1</t>
  </si>
  <si>
    <t>7.6.2</t>
  </si>
  <si>
    <t>7.6.3</t>
  </si>
  <si>
    <t>7.6.4</t>
  </si>
  <si>
    <t>7.6.5</t>
  </si>
  <si>
    <t>7.6.6</t>
  </si>
  <si>
    <t>Vergalhão com rosca, porca e arruela de diâmetro 5/16´ (tirante)</t>
  </si>
  <si>
    <t>38.07.216</t>
  </si>
  <si>
    <t>14.3.14</t>
  </si>
  <si>
    <t>Corrimão, bate-maca ou protetor de parede em PVC, com amortecimento à impacto, altura de 131 mm</t>
  </si>
  <si>
    <t>8.1.23</t>
  </si>
  <si>
    <t>Divisória cega tipo naval, acabamento em laminado fenólico melamínico, com espessura de 3,5 cm</t>
  </si>
  <si>
    <t>14.30.110</t>
  </si>
  <si>
    <t>38.07.030</t>
  </si>
  <si>
    <t>Grampo tipo ´C´ diâmetro 3/8`, com balancim tamanho grande</t>
  </si>
  <si>
    <t>14.3.15</t>
  </si>
  <si>
    <t>CJ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</si>
  <si>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</si>
  <si>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</si>
  <si>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</si>
  <si>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</si>
  <si>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14.8.26</t>
  </si>
  <si>
    <t>14.8.27</t>
  </si>
  <si>
    <t>8.1.24</t>
  </si>
  <si>
    <t>23.04.090</t>
  </si>
  <si>
    <t>14.3.16</t>
  </si>
  <si>
    <t>38.07.310</t>
  </si>
  <si>
    <t>14.15.100</t>
  </si>
  <si>
    <t>Alvenaria em bloco de concreto celular autoclavado de 12,5 cm, uso revestido - classe C25</t>
  </si>
  <si>
    <t>69.06.200</t>
  </si>
  <si>
    <t>Epóxi em massa, inclusive preparo</t>
  </si>
  <si>
    <t>14.11.42</t>
  </si>
  <si>
    <t>66.08.061</t>
  </si>
  <si>
    <t>Mesa controladora híbrida para até 32 câmeras IPs, com teclado e joystick, compatível com sistema de CFTV, IP ou analógico</t>
  </si>
  <si>
    <t>Parecer técnico de fundações, contenções e recomendações gerais, para empreendimentos com área construída até 1.000 m²</t>
  </si>
  <si>
    <t>Elaboração de projeto de adequação de entrada de energia elétrica junto a concessionária, com medição em média tensão e demanda acima de 300 kVA a 2 MVA</t>
  </si>
  <si>
    <t>Projeto executivo de arquitetura em formato A1</t>
  </si>
  <si>
    <t>Projeto executivo de arquitetura em formato A0</t>
  </si>
  <si>
    <t>Projeto executivo de estrutura em formato A1</t>
  </si>
  <si>
    <t>Projeto executivo de instalações hidráulicas em formato A1</t>
  </si>
  <si>
    <t>Projeto executivo de instalações hidráulicas em formato A0</t>
  </si>
  <si>
    <t>Projeto executivo de instalações elétricas em formato A1</t>
  </si>
  <si>
    <t>Projeto executivo de instalações elétricas em formato A0</t>
  </si>
  <si>
    <t>Projeto executivo de climatização em formato A1</t>
  </si>
  <si>
    <t>Projeto executivo de climatização em formato A0</t>
  </si>
  <si>
    <t>Taxa de mobilização e desmobilização de equipamentos para execução de levantamento topográfico</t>
  </si>
  <si>
    <t>TX</t>
  </si>
  <si>
    <t>Levantamento planimétrico cadastral com áreas até 50% de ocupação - área até 20.000 m² (mínimo de 3.500 m²)</t>
  </si>
  <si>
    <t>Taxa de mobilização e desmobilização de equipamentos para execução de sondagem</t>
  </si>
  <si>
    <t>Sondagem do terreno à percussão (mínimo de 30 m)</t>
  </si>
  <si>
    <t>Taxa de mobilização e desmobilização de equipamentos para execução de corte em concreto armado</t>
  </si>
  <si>
    <t>Limpeza de armadura com escova de aço</t>
  </si>
  <si>
    <t>Preparo de ponte de aderência com adesivo a base de epóxi</t>
  </si>
  <si>
    <t>Tratamento de armadura com produto anticorrosivo a base de zinco</t>
  </si>
  <si>
    <t>Corte de concreto deteriorado inclusive remoção dos detritos</t>
  </si>
  <si>
    <t>Demarcação de área com disco de corte diamantado</t>
  </si>
  <si>
    <t>Demolição de concreto armado com preservação de armadura, para reforço e recuperação estrutural</t>
  </si>
  <si>
    <t>M3</t>
  </si>
  <si>
    <t>Taxa de mobilização e desmobilização de equipamentos para execução de perfuração em concreto</t>
  </si>
  <si>
    <t>Furação para 16mm x 150mm em concreto armado, inclusive colagem de armadura (para 12,5mm)</t>
  </si>
  <si>
    <t>Furação para 20mm x 150mm em concreto armado, inclusive colagem de armadura (para 16mm)</t>
  </si>
  <si>
    <t>Furação para 20mm x 200mm em concreto armado, inclusive colagem de armadura (para 16mm)</t>
  </si>
  <si>
    <t>Taxa de mobilização e desmobilização para reforço estrutural com fibra de carbono</t>
  </si>
  <si>
    <t>Preparação de substrato para colagem de fibra de carbono, mediante lixamento e/ou apicoamento e escovação</t>
  </si>
  <si>
    <t>Fibra de carbono para reforço estrutural de alta resistência - 300 g/m²</t>
  </si>
  <si>
    <t>Construção provisória em madeira - fornecimento e montagem</t>
  </si>
  <si>
    <t>UNMES</t>
  </si>
  <si>
    <t>Desmobilização de construção provisória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</si>
  <si>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</si>
  <si>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</si>
  <si>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</si>
  <si>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02.02.160</t>
  </si>
  <si>
    <t>Locação de container tipo guarita - área mínima de 4,60 m²</t>
  </si>
  <si>
    <t>Proteção de fachada com tela de nylon</t>
  </si>
  <si>
    <t>Tapume fixo para fechamento de áreas, com portão</t>
  </si>
  <si>
    <t>Locação de quadros metálicos para plataforma de proteção, inclusive o madeiramento</t>
  </si>
  <si>
    <t>M2MES</t>
  </si>
  <si>
    <t>Montagem e desmontagem de andaime torre metálica com altura até 10 m</t>
  </si>
  <si>
    <t>Montagem e desmontagem de andaime tubular fachadeiro com altura até 10 m</t>
  </si>
  <si>
    <t>Montagem e desmontagem de andaime tubular fachadeiro com altura superior a 10 m</t>
  </si>
  <si>
    <t>02.05.202</t>
  </si>
  <si>
    <t>Andaime torre metálico (1,5 x 1,5 m) com piso metálico</t>
  </si>
  <si>
    <t>MXMES</t>
  </si>
  <si>
    <t>Andaime tubular fachadeiro com piso metálico e sapatas ajustáveis</t>
  </si>
  <si>
    <t>Locação de plataforma elevatória articulada, com altura aproximada de 20 m, capacidade de carga de 227 kg, diesel</t>
  </si>
  <si>
    <t>Placa de identificação para obra</t>
  </si>
  <si>
    <t>Locação de obra de edificação</t>
  </si>
  <si>
    <t>Demolição manual de concreto simples</t>
  </si>
  <si>
    <t>03.01.040</t>
  </si>
  <si>
    <t>Demolição manual de concreto armado</t>
  </si>
  <si>
    <t>03.02.040</t>
  </si>
  <si>
    <t>Demolição manual de alvenaria de elevação ou elemento vazado, incluindo revestimento</t>
  </si>
  <si>
    <t>Apicoamento manual de piso, parede ou teto</t>
  </si>
  <si>
    <t>Demolição manual de revestimento em massa de parede ou teto</t>
  </si>
  <si>
    <t>Demolição manual de revestimento em massa de piso</t>
  </si>
  <si>
    <t>Demolição manual de revestimento cerâmico, incluindo a base</t>
  </si>
  <si>
    <t>Demolição manual de revestimento sintético, incluindo a base</t>
  </si>
  <si>
    <t>03.08.040</t>
  </si>
  <si>
    <t>Demolição manual de forro qualquer, inclusive sistema de fixação/tarugamento</t>
  </si>
  <si>
    <t>Demolição manual de painéis divisórias, inclusive montantes metálicos</t>
  </si>
  <si>
    <t>Demolição manual de camada impermeabilizante</t>
  </si>
  <si>
    <t>Demolição manual de argamassa regularizante, isolante ou protetora e papel Kraft</t>
  </si>
  <si>
    <t>Remoção manual de junta de dilatação ou retração, inclusive apoio</t>
  </si>
  <si>
    <t>Remoção de pintura em massa com produtos químicos</t>
  </si>
  <si>
    <t>Remoção de pintura em massa com lixamento</t>
  </si>
  <si>
    <t>Retirada de divisória em placa de concreto, granito, granilite ou mármore</t>
  </si>
  <si>
    <t>Retirada de estrutura metálica</t>
  </si>
  <si>
    <t>KG</t>
  </si>
  <si>
    <t>Retirada de telhamento perfil e material qualquer, exceto barro</t>
  </si>
  <si>
    <t>Retirada de revestimento em pedra, granito ou mármore, em piso</t>
  </si>
  <si>
    <t>Retirada de soleira ou peitoril em pedra, granito ou mármore</t>
  </si>
  <si>
    <t>Retirada de rodapé em pedra, granito ou mármore</t>
  </si>
  <si>
    <t>04.08.020</t>
  </si>
  <si>
    <t>Retirada de folha de esquadria em madeira</t>
  </si>
  <si>
    <t>04.08.060</t>
  </si>
  <si>
    <t>Retirada de batente com guarnição e peças lineares em madeira, chumbados</t>
  </si>
  <si>
    <t>Retirada de armário em madeira ou metal</t>
  </si>
  <si>
    <t>Retirada de esquadria metálica em geral</t>
  </si>
  <si>
    <t>Retirada de folha de esquadria metálica</t>
  </si>
  <si>
    <t>Retirada de batente, corrimão ou peças lineares metálicas, chumbados</t>
  </si>
  <si>
    <t>Retirada de guarda-corpo ou gradil em geral</t>
  </si>
  <si>
    <t>04.10.060</t>
  </si>
  <si>
    <t>Retirada de dobradiça</t>
  </si>
  <si>
    <t>Retirada de aparelho sanitário incluindo acessórios</t>
  </si>
  <si>
    <t>Retirada de bancada incluindo pertences</t>
  </si>
  <si>
    <t>Retirada de complemento sanitário chumbado</t>
  </si>
  <si>
    <t>Retirada de registro ou válvula embutidos</t>
  </si>
  <si>
    <t>Retirada de torneira ou chuveiro</t>
  </si>
  <si>
    <t>04.12.020</t>
  </si>
  <si>
    <t>Retirada de conjunto motor-bomba</t>
  </si>
  <si>
    <t>Retirada de esquadria em vidro</t>
  </si>
  <si>
    <t>04.17.020</t>
  </si>
  <si>
    <t>Remoção de aparelho de iluminação ou projetor fixo em teto, piso ou parede</t>
  </si>
  <si>
    <t>Remoção de condulete</t>
  </si>
  <si>
    <t>Remoção de condutor aparente diâmetro externo acima de 6,5 mm</t>
  </si>
  <si>
    <t>Remoção de condutor aparente diâmetro externo até 6,5 mm</t>
  </si>
  <si>
    <t>Remoção de condutor embutido diâmetro externo acima de 6,5 mm</t>
  </si>
  <si>
    <t>L</t>
  </si>
  <si>
    <t>Remoção de perfilado</t>
  </si>
  <si>
    <t>04.21.160</t>
  </si>
  <si>
    <t>Remoção de quadro de distribuição, chamada ou caixa de passagem</t>
  </si>
  <si>
    <t>Remoção de transformador de potência em cabine primária</t>
  </si>
  <si>
    <t>Remoção de tubulação elétrica aparente com diâmetro externo acima de 50 mm</t>
  </si>
  <si>
    <t>Remoção de tubulação elétrica aparente com diâmetro externo até 50 mm</t>
  </si>
  <si>
    <t>Remoção de tubulação elétrica embutida com diâmetro externo acima de 50 mm</t>
  </si>
  <si>
    <t>Remoção de tubulação elétrica embutida com diâmetro externo até 50 mm</t>
  </si>
  <si>
    <t>04.30.060</t>
  </si>
  <si>
    <t>Remoção de tubulação hidráulica em geral, incluindo conexões, caixas e ralos</t>
  </si>
  <si>
    <t>Remoção de hidrante de parede completo</t>
  </si>
  <si>
    <t>05.04.060</t>
  </si>
  <si>
    <t>Transporte manual horizontal e/ou vertical de entulho até o local de despejo - ensacado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</si>
  <si>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</si>
  <si>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</si>
  <si>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</si>
  <si>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Remoção de entulho de obra com caçamba metálica - gesso e/ou drywall</t>
  </si>
  <si>
    <t>Reaterro manual apiloado sem controle de compactação</t>
  </si>
  <si>
    <t>Escavação e carga mecanizada em solo de 1ª categoria, em campo aberto</t>
  </si>
  <si>
    <t>08.02.050</t>
  </si>
  <si>
    <t>Cimbramento tubular metálico</t>
  </si>
  <si>
    <t>M3MES</t>
  </si>
  <si>
    <t>Forma em madeira comum para fundação</t>
  </si>
  <si>
    <t>Armadura em barra de aço CA-50 (A ou B) fyk = 500 MPa</t>
  </si>
  <si>
    <t>Concreto usinado, fck = 30 MPa - para bombeamento</t>
  </si>
  <si>
    <t>Concreto não estrutural executado no local, mínimo 150 kg cimento / m³</t>
  </si>
  <si>
    <t>Lançamento, espalhamento e adensamento de concreto ou massa em lastro e/ou enchimento</t>
  </si>
  <si>
    <t>Lançamento e adensamento de concreto ou massa por bombeamento</t>
  </si>
  <si>
    <t>Lastro de pedra britada</t>
  </si>
  <si>
    <t>Reparo superficial com argamassa polimérica (tixotrópica), bicomponente</t>
  </si>
  <si>
    <t>Tratamento de fissuras estáveis (não ativas) em elementos de concreto</t>
  </si>
  <si>
    <t>12.07.010</t>
  </si>
  <si>
    <t>Taxa de mobilização e desmobilização de equipamentos para execução de estaca tipo Raiz em solo</t>
  </si>
  <si>
    <t>Estaca tipo Raiz, diâmetro de 20 cm para 50 t, em solo</t>
  </si>
  <si>
    <t>ALVENARIA E ELEMENTO DIVISOR</t>
  </si>
  <si>
    <t>14.10.121</t>
  </si>
  <si>
    <t>Alvenaria de bloco de concreto de vedação de 19 x 19 x 39 cm - classe C</t>
  </si>
  <si>
    <t>Alvenaria em bloco de concreto celular autoclavado de 20 cm, uso revestido - classe C25</t>
  </si>
  <si>
    <t>Vergas, contravergas e pilaretes de concreto armado</t>
  </si>
  <si>
    <t>Divisória sanitária em painel laminado melamínico estrutural com perfis em alumínio, inclusive ferragem completa para vão de porta</t>
  </si>
  <si>
    <t>14.30.870</t>
  </si>
  <si>
    <t>Divisória em placas duplas de gesso acartonado, resistência ao fogo 120 minutos, espessura 130/70mm - 2RF / 2RF</t>
  </si>
  <si>
    <t>Fornecimento e montagem de estrutura em aço ASTM-A36, sem pintura</t>
  </si>
  <si>
    <t>Fornecimento e montagem de estrutura metálica em perfil metalon, sem pintura</t>
  </si>
  <si>
    <t>Cumeeira em chapa de aço pré-pintada com epóxi e poliéster, perfil trapezoidal, com espessura de 0,50 mm</t>
  </si>
  <si>
    <t>Telhamento em chapa de aço pré-pintada com epóxi e poliéster, tipo sanduíche, espessura de 0,50 mm, com lã de rocha</t>
  </si>
  <si>
    <t>Calha, rufo, afins em chapa galvanizada nº 24 - corte 0,50 m</t>
  </si>
  <si>
    <t>Argamassa de regularização e/ou proteção</t>
  </si>
  <si>
    <t>Lastro de concreto impermeabilizado</t>
  </si>
  <si>
    <t>Chapisco</t>
  </si>
  <si>
    <t>Chapisco com adesivo de alto desempenho</t>
  </si>
  <si>
    <t>Emboço comum</t>
  </si>
  <si>
    <t>Emboço desempenado com espuma de poliéster</t>
  </si>
  <si>
    <t>17.02.160</t>
  </si>
  <si>
    <t>Emboço desempenado com argamassa industrializada</t>
  </si>
  <si>
    <t>17.02.220</t>
  </si>
  <si>
    <t>Reboco</t>
  </si>
  <si>
    <t>Cimentado desempenado</t>
  </si>
  <si>
    <t>Cimentado desempenado e alisado (queimado)</t>
  </si>
  <si>
    <t>Piso com requadro em concreto simples com controle de fck= 20 MPa</t>
  </si>
  <si>
    <t>Piso em granilite moldado no local</t>
  </si>
  <si>
    <t>Rodapé em placas pré-moldadas de granilite, acabamento encerado, até 10 cm</t>
  </si>
  <si>
    <t>Piso em placas de granilite, acabamento encerado</t>
  </si>
  <si>
    <t>17.20.140</t>
  </si>
  <si>
    <t>Revestimento texturizado acrílico com microagregados minerais</t>
  </si>
  <si>
    <t>Reparos em degrau e espelho de granilite - estucamento e polimento</t>
  </si>
  <si>
    <t>Reparos em rodapé de granilite - estucamento e polimento</t>
  </si>
  <si>
    <t>Resina acrílica para piso de granilite</t>
  </si>
  <si>
    <t>Resina acrílica para degrau de granilite</t>
  </si>
  <si>
    <t>Revestimento em porcelanato técnico antiderrapante para área externa, grupo de absorção BIa, assentado com argamassa colante industrializada, rejuntado</t>
  </si>
  <si>
    <t>Rodapé em porcelanato técnico antiderrapante para área interna, grupo de absorção BIa, assentado com argamassa colante industrializada, rejuntado</t>
  </si>
  <si>
    <t>Revestimento em placa cerâmica esmaltada de 20x20 cm, tipo monocolor, assentado e rejuntado com argamassa industrializada</t>
  </si>
  <si>
    <t>Revestimento em pastilha de porcelana natural ou esmaltada de 2,5x5 cm, assentado e rejuntado com argamassa colante industrializada</t>
  </si>
  <si>
    <t>Revestimento em granito, espessura de 2 cm, acabamento polido</t>
  </si>
  <si>
    <t>Peitoril e/ou soleira em granito, espessura de 2 cm e largura de 21 cm até 30 cm, acabamento polido</t>
  </si>
  <si>
    <t>Rodapé em granito, espessura de 2 cm e altura de 7 cm, acabamento polido</t>
  </si>
  <si>
    <t>Revestimento em laminado melamínico dissipativo</t>
  </si>
  <si>
    <t>Fita adesiva antiderrapante fosforescente, alto tráfego, largura de 5 cm</t>
  </si>
  <si>
    <t>22.02.030</t>
  </si>
  <si>
    <t>Forro em painéis de gesso acartonado, espessura de 12,5mm, fixo</t>
  </si>
  <si>
    <t>Forro em fibra mineral NRC 0.85, em placas acústicas removíveis de 625mm x 1250mm</t>
  </si>
  <si>
    <t>22.20.040</t>
  </si>
  <si>
    <t>Recolocação de forros apoiados ou encaixados</t>
  </si>
  <si>
    <t>Abertura para vão de luminária em forro de PVC modular</t>
  </si>
  <si>
    <t>Porta em laminado fenólico melamínico com acabamento liso, batente de madeira sem revestimento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</si>
  <si>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</si>
  <si>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</si>
  <si>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Armário/gabinete embutido em MDF sob medida, revestido em laminado melamínico, com portas e prateleiras</t>
  </si>
  <si>
    <t>Tampo sob medida em compensado, revestido na face superior em laminado fenólico melamínico</t>
  </si>
  <si>
    <t>Prateleira sob medida em compensado, revestida nas duas faces em laminado fenólico melamínico</t>
  </si>
  <si>
    <t>Armário sob medida em compensado de madeira totalmente revestido em laminado melamínico texturizado, completo</t>
  </si>
  <si>
    <t>Caixilho em ferro fixo, sob medida</t>
  </si>
  <si>
    <t>Caixilho em ferro tipo veneziana, sob medida</t>
  </si>
  <si>
    <t>Caixilho fixo em tela de aço galvanizado tipo ondulada com malha de 1/2", fio 12, com requadro em cantoneira de aço carbono, sob medida</t>
  </si>
  <si>
    <t>Porta/portão de abrir em chapa, sob medida</t>
  </si>
  <si>
    <t>Porta/portão de abrir em veneziana de ferro, sob medida</t>
  </si>
  <si>
    <t>Porta de abrir em tela ondulada de aço galvanizado, completa</t>
  </si>
  <si>
    <t>Porta de ferro acústica, espessura de 80mm, batente tripla vedação 185mm, com fechadura e maçaneta - 50 dB</t>
  </si>
  <si>
    <t>Guarda-corpo tubular com tela em aço galvanizado, diâmetro de 1 1/2´</t>
  </si>
  <si>
    <t>24.03.310</t>
  </si>
  <si>
    <t>Corrimão tubular em aço galvanizado, diâmetro 1 1/2´</t>
  </si>
  <si>
    <t>Corrimão duplo em tubo de aço inoxidável escovado, com diâmetro de 1 1/2´ e montantes com diâmetro de 2´</t>
  </si>
  <si>
    <t>Batente em chapa dobrada para portas</t>
  </si>
  <si>
    <t>Caixilho em alumínio basculante, sob medida</t>
  </si>
  <si>
    <t>25.01.100</t>
  </si>
  <si>
    <t>Caixilho em alumínio tipo veneziana, sob medida</t>
  </si>
  <si>
    <t>Caixilho guilhotina em alumínio anodizado, sob medida</t>
  </si>
  <si>
    <t>Caixilho fixo em alumínio, sob medida - branco</t>
  </si>
  <si>
    <t>Caixilho em alumínio anodizado maxim-ar</t>
  </si>
  <si>
    <t>Caixilho em alumínio fixo, tipo fachada</t>
  </si>
  <si>
    <t>Caixilho fixo tipo veneziana em alumínio anodizado, sob medida - branco</t>
  </si>
  <si>
    <t>Porta de entrada de abrir em alumínio, sob medida</t>
  </si>
  <si>
    <t>Porta de entrada de correr em alumínio, sob medida</t>
  </si>
  <si>
    <t>Porta veneziana de abrir em alumínio, sob medida</t>
  </si>
  <si>
    <t>Tela de proteção tipo mosquiteira removível, em fibra de vidro com revestimento em PVC e requadro em alumínio</t>
  </si>
  <si>
    <t>Vidro liso transparente de 6 mm</t>
  </si>
  <si>
    <t>Vidro temperado incolor de 6 mm</t>
  </si>
  <si>
    <t>Vidro temperado cinza ou bronze de 6 mm</t>
  </si>
  <si>
    <t>Vidro laminado temperado jateado de 8 mm</t>
  </si>
  <si>
    <t>Espelho comum de 3 mm com moldura em alumínio</t>
  </si>
  <si>
    <t>Cantoneira adesiva em vinil de alto impacto</t>
  </si>
  <si>
    <t>Bate-maca ou protetor de parede curvo em PVC, com amortecimento à impacto, altura de 200 mm</t>
  </si>
  <si>
    <t>Ferragem completa com maçaneta tipo alavanca, para porta externa com 1 folha</t>
  </si>
  <si>
    <t>Ferragem completa com maçaneta tipo alavanca, para porta externa com 2 folhas</t>
  </si>
  <si>
    <t>Mola aérea para porta, com esforço acima de 50 kg até 60 kg</t>
  </si>
  <si>
    <t>Barra antipânico de sobrepor para porta de 1 folha</t>
  </si>
  <si>
    <t>Puxador duplo em aço inoxidável de 300 mm, para porta</t>
  </si>
  <si>
    <t>Perfil em alumínio natural</t>
  </si>
  <si>
    <t>Cantoneira em alumínio perfil ´Y´</t>
  </si>
  <si>
    <t>Cantoneira e perfis em ferro</t>
  </si>
  <si>
    <t>ACESSIBILIDADE</t>
  </si>
  <si>
    <t>Barra de apoio reta, para pessoas com mobilidade reduzida, em tubo de aço inoxidável de 1 1/2´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</si>
  <si>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</si>
  <si>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</si>
  <si>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Barra de apoio lateral para lavatório, para pessoas com mobilidade reduzida, em tubo de aço inoxidável de 1.1/4", comprimento 25 a 30 cm</t>
  </si>
  <si>
    <t>Revestimento em chapa de aço inoxidável para proteção de portas, altura de 40 cm</t>
  </si>
  <si>
    <t>Sinalização visual de degraus com pintura esmalte epóxi, comprimento de 20 cm</t>
  </si>
  <si>
    <t>Placa para sinalização tátil (início ou final) em braile para corrimão</t>
  </si>
  <si>
    <t>Placa para sinalização tátil (pavimento) em braile para corrimão</t>
  </si>
  <si>
    <t>Anel de borracha para sinalização tátil para corrimão, diâmetro de 4,5 cm</t>
  </si>
  <si>
    <t>Sistema de alarme PNE com indicador audiovisual, para pessoas com mobilidade reduzida ou cadeirante</t>
  </si>
  <si>
    <t>Placa de identificação em alumínio para WC, com desenho universal de acessibilidade</t>
  </si>
  <si>
    <t>Assento articulado para banho, em alumínio com pintura epóxi de 700 x 450 mm</t>
  </si>
  <si>
    <t>Bacia sifonada de louça para pessoas com mobilidade reduzida - capacidade de 6 litros</t>
  </si>
  <si>
    <t>32.06.030</t>
  </si>
  <si>
    <t>Lã de vidro e/ou lã de rocha com espessura de 2´</t>
  </si>
  <si>
    <t>Isolamento acústico em placas de espuma semirrígida incombustível, com superfície em cunhas anecóicas, espessura de 50 mm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</si>
  <si>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</si>
  <si>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</si>
  <si>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32.11.150</t>
  </si>
  <si>
    <t>Proteção para isolamento térmico em alumínio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</si>
  <si>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</si>
  <si>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</si>
  <si>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</si>
  <si>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</si>
  <si>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</si>
  <si>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</si>
  <si>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32.11.360</t>
  </si>
  <si>
    <t>Isolamento térmico em espuma elastomérica, espessura de 19 a 26 mm, para tubulação de 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</si>
  <si>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</si>
  <si>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</si>
  <si>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</si>
  <si>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</si>
  <si>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32.15.030</t>
  </si>
  <si>
    <t>Impermeabilização em manta asfáltica com armadura, tipo III-B, espessura de 3 mm</t>
  </si>
  <si>
    <t>Impermeabilização em manta asfáltica com armadura, tipo III-B, espessura de 4 mm</t>
  </si>
  <si>
    <t>Impermeabilização em membrana de asfalto modificado com elastômeros, na cor preta</t>
  </si>
  <si>
    <t>Impermeabilização em argamassa polimérica com reforço em tela poliéster para pressão hidrostática positiva</t>
  </si>
  <si>
    <t>Aplicação de papel Kraft</t>
  </si>
  <si>
    <t>PINTURA</t>
  </si>
  <si>
    <t>33.02.080</t>
  </si>
  <si>
    <t>Massa corrida à base de resina acrílica</t>
  </si>
  <si>
    <t>Pintura com esmalte alquídico em estrutura metálica</t>
  </si>
  <si>
    <t>33.10.030</t>
  </si>
  <si>
    <t>Tinta acrílica antimofo em massa, inclusive preparo</t>
  </si>
  <si>
    <t>Tinta acrílica em massa, inclusive preparo</t>
  </si>
  <si>
    <t>Textura acrílica para uso interno / externo, inclusive preparo</t>
  </si>
  <si>
    <t>33.11.050</t>
  </si>
  <si>
    <t>Esmalte à base água em superfície metálica, inclusive preparo</t>
  </si>
  <si>
    <t>Limpeza e regularização de áreas para ajardinamento (jardins e canteiros)</t>
  </si>
  <si>
    <t>Forração com Lírio Amarelo, mínimo 18 mudas / m² - h= 0,50 m</t>
  </si>
  <si>
    <t>Plantio de grama esmeralda em placas (jardins e canteiros)</t>
  </si>
  <si>
    <t>Gradil de ferro perfilado, tipo parque</t>
  </si>
  <si>
    <t>Cancela automática metálica com barreira de alumínio de 3,50 até 4,00 m</t>
  </si>
  <si>
    <t>Caixa de medição interna tipo ´A1´ (1000 x 1000 x 300) mm, padrão Concessionárias</t>
  </si>
  <si>
    <t>Suporte para 3 isoladores de baixa tensão</t>
  </si>
  <si>
    <t>Isolador pedestal para 15 kV</t>
  </si>
  <si>
    <t>Terminal modular (mufla) unipolar externo para cabo até 70 mm²/15 kV</t>
  </si>
  <si>
    <t>Para-raios de distribuição, classe 12 kV/10 kA, completo, encapsulado com polímero</t>
  </si>
  <si>
    <t>Grupo gerador carenado com potência de 460/434 kVA, variação de + ou - 10% - completo</t>
  </si>
  <si>
    <t>União angular para vergalhão, diâmetro de 3/8´</t>
  </si>
  <si>
    <t>Terminal para vergalhão, diâmetro de 3/8´</t>
  </si>
  <si>
    <t>Prensa vergalhão ´T´, diâmetro de 3/8´</t>
  </si>
  <si>
    <t>Vara para manobra em cabine em fibra de vidro, para tensão até 36 kV</t>
  </si>
  <si>
    <t>Bucha para passagem interna/externa com isolação para 15 kV</t>
  </si>
  <si>
    <t>Chapa de ferro de 1,50 x 0,50 m para bucha de passagem</t>
  </si>
  <si>
    <t>Luva isolante de borracha, acima de 10 até 20 kV</t>
  </si>
  <si>
    <t>PAR</t>
  </si>
  <si>
    <t>Placa de advertência em chapa de aço, com pintura refletiva "Perigo Alta Tensão"</t>
  </si>
  <si>
    <t>Luva de couro para proteção de luva isolante</t>
  </si>
  <si>
    <t>Caixa porta luvas em madeira, com tampa</t>
  </si>
  <si>
    <t>Tapete de borracha isolante elétrico de 1000 x 1000 mm</t>
  </si>
  <si>
    <t>36.20.570</t>
  </si>
  <si>
    <t>Dispositivo Soft Starter para motor 25 cv, trifásico 220 V</t>
  </si>
  <si>
    <t>37.02.140</t>
  </si>
  <si>
    <t>Quadro Telebrás de sobrepor de 800 x 800 x 120 mm</t>
  </si>
  <si>
    <t>Quadro de distribuição universal de embutir, para disjuntores 16 DIN / 12 Bolt-on - 150 A - sem componentes</t>
  </si>
  <si>
    <t>Quadro de distribuição universal de embutir, para disjuntores 24 DIN / 18 Bolt-on - 150 A - sem componentes</t>
  </si>
  <si>
    <t>Quadro de distribuição universal de embutir, para disjuntores 34 DIN / 24 Bolt-on - 150 A - sem componentes</t>
  </si>
  <si>
    <t>Quadro de distribuição universal de embutir, para disjuntores 44 DIN / 32 Bolt-on - 150 A - sem componentes</t>
  </si>
  <si>
    <t>Quadro de distribuição universal de embutir, para disjuntores 56 DIN / 40 Bolt-on - 225 A - sem componentes</t>
  </si>
  <si>
    <t>Quadro de distribuição universal de embutir, para disjuntores 70 DIN / 50 Bolt-on - 225 A - sem componentes</t>
  </si>
  <si>
    <t>37.06.014</t>
  </si>
  <si>
    <t>Painel autoportante em chapa de aço, com proteção mínima IP 54 - sem componentes</t>
  </si>
  <si>
    <t>37.10.010</t>
  </si>
  <si>
    <t>Barramento de cobre nu</t>
  </si>
  <si>
    <t>Base de fusível tripolar de 15 kV</t>
  </si>
  <si>
    <t>Fusível tipo HH para 15 kV de 60 A até 100 A</t>
  </si>
  <si>
    <t>Fusível em vidro para ´TP´ de 0,5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</si>
  <si>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</si>
  <si>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</si>
  <si>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</si>
  <si>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</si>
  <si>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37.13.700</t>
  </si>
  <si>
    <t>Disjuntor série universal, em caixa moldada, térmico e magnético fixos, bipolar 480/600 V, corrente de 125 A</t>
  </si>
  <si>
    <t>Disjuntor série universal, em caixa moldada, térmico fixo e magnético ajustável, tripolar 600 V, corrente de 300 A até 400 A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</si>
  <si>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</si>
  <si>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</si>
  <si>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</si>
  <si>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Disjuntor em caixa moldada, térmico e magnético ajustáveis, tripolar 1250/690 V, faixa de ajuste de 800 até 1250 A</t>
  </si>
  <si>
    <t>37.13.840</t>
  </si>
  <si>
    <t>Mini-disjuntor termomagnético, bipolar 220/380 V, corrente de 10 A até 32 A</t>
  </si>
  <si>
    <t>Mini-disjuntor termomagnético, bipolar 220/380 V, corrente de 40 A até 50 A</t>
  </si>
  <si>
    <t>Mini-disjuntor termomagnético, bipolar 220/380 V, corrente de 63 A</t>
  </si>
  <si>
    <t>Mini-disjuntor termomagnético, bipolar 400 V, corrente de 80 A até 100 A</t>
  </si>
  <si>
    <t>Mini-disjuntor termomagnético, tripolar 220/380 V, corrente de 10 A até 32 A</t>
  </si>
  <si>
    <t>Mini-disjuntor termomagnético, tripolar 220/380 V, corrente de 40 A até 50 A</t>
  </si>
  <si>
    <t>Mini-disjuntor termomagnético, tripolar 220/380 V, corrente de 63 A</t>
  </si>
  <si>
    <t>Mini-disjuntor termomagnético, tripolar 400 V, corrente de 80 A até 125 A</t>
  </si>
  <si>
    <t>Chave seccionadora tripolar sob carga para 400 A - 15 kV - com prolongador</t>
  </si>
  <si>
    <t>Dispositivo diferencial residual de 25 A x 30 mA - 2 polos</t>
  </si>
  <si>
    <t>Dispositivo diferencial residual de 40 A x 30 mA - 2 polos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</si>
  <si>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</si>
  <si>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</si>
  <si>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</si>
  <si>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Transformador de corrente 1000-5 A até 1500-5 A, janela</t>
  </si>
  <si>
    <t>37.20.030</t>
  </si>
  <si>
    <t>Banco de medição para transformadores TC/TP, padrão Eletropaulo e/ou Cesp</t>
  </si>
  <si>
    <t>Suporte fixo para transformadores de potencial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</si>
  <si>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</si>
  <si>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</si>
  <si>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</si>
  <si>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</si>
  <si>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Disjuntor em caixa moldada tripolar, térmico e magnético fixos, tensão de isolamento 480/690V, de 70A até 150A</t>
  </si>
  <si>
    <t>Disjuntor em caixa moldada tripolar, térmico e magnético fixos, tensão de isolamento 415/690V, de 175A a 250A</t>
  </si>
  <si>
    <t>Disjuntor fixo a vácuo de 15 a 17,5 kV, equipado com motorização de fechamento, com relê de proteção</t>
  </si>
  <si>
    <t>38.01.040</t>
  </si>
  <si>
    <t>Eletroduto de PVC rígido roscável de 3/4´ - com acessórios</t>
  </si>
  <si>
    <t>38.01.060</t>
  </si>
  <si>
    <t>Eletroduto de PVC rígido roscável de 1´ - com acessórios</t>
  </si>
  <si>
    <t>Eletroduto de PVC rígido roscável de 2´ - com acessórios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</si>
  <si>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</si>
  <si>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</si>
  <si>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</si>
  <si>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</si>
  <si>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</si>
  <si>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</si>
  <si>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</si>
  <si>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</si>
  <si>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</si>
  <si>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</si>
  <si>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</si>
  <si>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</si>
  <si>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</si>
  <si>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</si>
  <si>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</si>
  <si>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</si>
  <si>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</si>
  <si>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</si>
  <si>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</si>
  <si>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</si>
  <si>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38.05.160</t>
  </si>
  <si>
    <t>Eletroduto galvanizado a quente conforme NBR6323 - 3´ com acessórios</t>
  </si>
  <si>
    <t>Eletroduto galvanizado a quente conforme NBR6323 - 4´ com acessórios</t>
  </si>
  <si>
    <t>Eletroduto galvanizado a quente conforme NBR5598 - 1´ com acessórios</t>
  </si>
  <si>
    <t>Eletroduto galvanizado a quente conforme NBR5598 - 1 1/4´ com acessórios</t>
  </si>
  <si>
    <t>Eletroduto galvanizado a quente conforme NBR5598 - 1 1/2´ com acessórios</t>
  </si>
  <si>
    <t>Eletroduto galvanizado a quente conforme NBR5598 - 2 1/2´ com acessórios</t>
  </si>
  <si>
    <t>Saída lateral simples, diâmetro de 3/4´</t>
  </si>
  <si>
    <t>Saída lateral simples, diâmetro de 1´</t>
  </si>
  <si>
    <t>Vergalhão com rosca, porca e arruela de diâmetro 1/4´ (tirante)</t>
  </si>
  <si>
    <t>Perfilado perfurado 38 x 38 mm em chapa 14 pré-zincada, com acessórios</t>
  </si>
  <si>
    <t>Perfilado perfurado 38 x 76 mm em chapa 14 pré-zincada, com acessórios</t>
  </si>
  <si>
    <t>38.07.700</t>
  </si>
  <si>
    <t>Canaleta aparente com tampa em PVC, autoextinguível, de 85 x 35 mm, com acessórios</t>
  </si>
  <si>
    <t>Leito para cabos, tipo pesado, em aço galvanizado de 800 x 100 mm - com acessórios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</si>
  <si>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</si>
  <si>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</si>
  <si>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</si>
  <si>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</si>
  <si>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</si>
  <si>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</si>
  <si>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</si>
  <si>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</si>
  <si>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</si>
  <si>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</si>
  <si>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Eletroduto de PVC corrugado flexível leve, diâmetro externo de 25 mm</t>
  </si>
  <si>
    <t>Eletroduto de PVC corrugado flexível leve, diâmetro externo de 32 mm</t>
  </si>
  <si>
    <t>Eletrocalha lisa galvanizada a fogo, 200 x 100 mm, com acessórios</t>
  </si>
  <si>
    <t>38.21.360</t>
  </si>
  <si>
    <t>Eletrocalha lisa galvanizada a fogo, 400 x 100 mm, com acessórios</t>
  </si>
  <si>
    <t>Eletrocalha perfurada galvanizada a fogo, 300x100 mm, com acessórios</t>
  </si>
  <si>
    <t>Eletrocalha perfurada galvanizada a fogo, 400x100 mm, com acessórios</t>
  </si>
  <si>
    <t>Tampa de encaixe para eletrocalha, galvanizada a fogo, L= 200 mm</t>
  </si>
  <si>
    <t>Tampa de encaixe para eletrocalha, galvanizada a fogo, L= 300 mm</t>
  </si>
  <si>
    <t>Tampa de encaixe para eletrocalha, galvanizada a fogo, L= 400 mm</t>
  </si>
  <si>
    <t>Suporte para eletrocalha, galvanizado a fogo, 200x100 mm</t>
  </si>
  <si>
    <t>Suporte para eletrocalha, galvanizado a fogo, 300x100 mm</t>
  </si>
  <si>
    <t>Suporte para eletrocalha, galvanizado a fogo, 400x100 mm</t>
  </si>
  <si>
    <t>Mão francesa simples, galvanizada a fogo, L= 200 mm</t>
  </si>
  <si>
    <t>Mão francesa simples, galvanizada a fogo, L= 300 mm</t>
  </si>
  <si>
    <t>Mão francesa simples, galvanizada a fogo, L= 400 mm</t>
  </si>
  <si>
    <t>39.03.170</t>
  </si>
  <si>
    <t>Cabo de cobre de 2,5 mm², isolamento 0,6/1 kV - isolação em PVC 70°C</t>
  </si>
  <si>
    <t>Cabo de cobre nu, têmpera mole, classe 2, de 35 mm²</t>
  </si>
  <si>
    <t>Cabo de cobre nu, têmpera mole, classe 2, de 50 mm²</t>
  </si>
  <si>
    <t>Conector split-bolt para cabo de 35 mm², latão, com rabicho</t>
  </si>
  <si>
    <t>Conector split-bolt para cabo de 50 mm², latão, com rabicho</t>
  </si>
  <si>
    <t>Terminal de compressão para cabo de 2,5 mm²</t>
  </si>
  <si>
    <t>Terminal de pressão/compressão para cabo de 6 até 10 mm²</t>
  </si>
  <si>
    <t>Terminal de pressão/compressão para cabo de 16 mm²</t>
  </si>
  <si>
    <t>Terminal de pressão/compressão para cabo de 25 mm²</t>
  </si>
  <si>
    <t>Terminal de pressão/compressão para cabo de 35 mm²</t>
  </si>
  <si>
    <t>Terminal de pressão/compressão para cabo de 50 mm²</t>
  </si>
  <si>
    <t>Terminal de pressão/compressão para cabo de 70 mm²</t>
  </si>
  <si>
    <t>Terminal de pressão/compressão para cabo de 95 mm²</t>
  </si>
  <si>
    <t>Terminal de pressão/compressão para cabo de 120 mm²</t>
  </si>
  <si>
    <t>Terminal de pressão/compressão para cabo de 150 mm²</t>
  </si>
  <si>
    <t>Terminal de pressão/compressão para cabo de 185 mm²</t>
  </si>
  <si>
    <t>Terminal de pressão/compressão para cabo de 240 mm²</t>
  </si>
  <si>
    <t>39.12.510</t>
  </si>
  <si>
    <t>Cabo de cobre flexível blindado de 2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</si>
  <si>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</si>
  <si>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</si>
  <si>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Cabo para rede U/UTP 23 AWG com 4 pares - categoria 6A</t>
  </si>
  <si>
    <t>Cabo de cobre flexível de 10 mm², isolamento 0,6/1kV - isolação HEPR 90°C</t>
  </si>
  <si>
    <t>Cabo de cobre flexível de 3 x 1,5 mm², isolamento 500 V - isolação PP 70°C</t>
  </si>
  <si>
    <t>Cabo de cobre de 35 mm², isolamento 15/25 kV - isolação EPR 105°C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</si>
  <si>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</si>
  <si>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</si>
  <si>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</si>
  <si>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</si>
  <si>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</si>
  <si>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</si>
  <si>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</si>
  <si>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</si>
  <si>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</si>
  <si>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</si>
  <si>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</si>
  <si>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</si>
  <si>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</si>
  <si>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</si>
  <si>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</si>
  <si>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</si>
  <si>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</si>
  <si>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</si>
  <si>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</si>
  <si>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</si>
  <si>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</si>
  <si>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</si>
  <si>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</si>
  <si>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óptico multimodo, núcleo geleado, 6 fibras, 50/125 µm - uso externo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</si>
  <si>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</si>
  <si>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</si>
  <si>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</si>
  <si>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</si>
  <si>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</si>
  <si>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</si>
  <si>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</si>
  <si>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</si>
  <si>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Caixa de ferro estampada 4´ x 2´</t>
  </si>
  <si>
    <t>Caixa de ferro estampada 4´ x 4´</t>
  </si>
  <si>
    <t>40.01.080</t>
  </si>
  <si>
    <t>Caixa de passagem em chapa, com tampa parafusada, 100 x 100 x 80 mm</t>
  </si>
  <si>
    <t>40.02.040</t>
  </si>
  <si>
    <t>Caixa de passagem em chapa, com tampa parafusada, 150 x 150 x 80 mm</t>
  </si>
  <si>
    <t>Caixa de passagem em chapa, com tampa parafusada, 200 x 200 x 100 mm</t>
  </si>
  <si>
    <t>40.02.080</t>
  </si>
  <si>
    <t>Caixa de passagem em chapa, com tampa parafusada, 300 x 300 x 120 mm</t>
  </si>
  <si>
    <t>Caixa de passagem em chapa, com tampa parafusada, 500 x 500 x 150 mm</t>
  </si>
  <si>
    <t>Tomada RJ 45 para rede de dados, com placa</t>
  </si>
  <si>
    <t>Tomada de canaleta/perfilado universal 2P+T, com caixa e tampa</t>
  </si>
  <si>
    <t>40.04.450</t>
  </si>
  <si>
    <t>Tomada 2P+T de 10 A - 250 V, completa</t>
  </si>
  <si>
    <t>Tomada 2P+T de 20 A - 250 V, completa</t>
  </si>
  <si>
    <t>Interruptor bipolar paralelo, 1 tecla dupla e placa</t>
  </si>
  <si>
    <t>Interruptor bipolar simples, 1 tecla dupla e placa</t>
  </si>
  <si>
    <t>Sensor de presença para teto, com fotocélula, para lâmpada qualquer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</si>
  <si>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</si>
  <si>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</si>
  <si>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</si>
  <si>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</si>
  <si>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</si>
  <si>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</si>
  <si>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Caixa em PVC de 4´ x 2´</t>
  </si>
  <si>
    <t>Caixa em PVC de 4´ x 4´</t>
  </si>
  <si>
    <t>40.10.132</t>
  </si>
  <si>
    <t>Contator de potência 65 A - 2na+2nf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</si>
  <si>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</si>
  <si>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</si>
  <si>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</si>
  <si>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</si>
  <si>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40.12.210</t>
  </si>
  <si>
    <t>Chave comutadora/seletora com 3 polos e 3 posições para 25 A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</si>
  <si>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</si>
  <si>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</si>
  <si>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</si>
  <si>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</si>
  <si>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</si>
  <si>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</si>
  <si>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</si>
  <si>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</si>
  <si>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40.20.050</t>
  </si>
  <si>
    <t>Sinalizador com lâmpada</t>
  </si>
  <si>
    <t>40.20.100</t>
  </si>
  <si>
    <t>Botoeira de comando liga-desliga, sem sinalização</t>
  </si>
  <si>
    <t>40.20.120</t>
  </si>
  <si>
    <t>Placa de 4´ x 2´</t>
  </si>
  <si>
    <t>Plugue prolongador com 2P+T de 10A, 250V</t>
  </si>
  <si>
    <t>Lâmpada de vapor metálico tubular, base G12 de 150 W</t>
  </si>
  <si>
    <t>Lâmpada fluorescente tubular, base bipino bilateral de 20 W</t>
  </si>
  <si>
    <t>Lâmpada fluorescente tubular, base bipino bilateral de 28 W</t>
  </si>
  <si>
    <t>Reator eletromagnético de alto fator de potência, para lâmpada vapor de sódio 150 W / 220 V</t>
  </si>
  <si>
    <t>Reator eletrônico de alto fator de potência com partida instantânea, para 2 lâmpadas fluorescentes tubulares, base bipino bilateral, 28 W - 127 V / 220 V</t>
  </si>
  <si>
    <t>Poste telecônico reto em aço SAE 1010/1020 galvanizado a fogo, altura de 6,00 m</t>
  </si>
  <si>
    <t>Suporte tubular de fixação em poste para 2 luminárias tipo pétala</t>
  </si>
  <si>
    <t>Luminária LED retangular para poste, fluxo luminoso de 27624 lm, eficiência mínima 135 lm/W - potência de 204 W</t>
  </si>
  <si>
    <t>Projetor retangular fechado, com alojamento para reator, para lâmpada vapor metálico ou vapor de sódio de 150 W a 400 W</t>
  </si>
  <si>
    <t>Luminária blindada tipo arandela de 45º e 90º, para lâmpada LED</t>
  </si>
  <si>
    <t>Luminária retangular de embutir tipo calha fechada, com difusor plano, para 2 lâmpadas fluorescentes tubulares de 28 W/32 W/36 W/54 W</t>
  </si>
  <si>
    <t>Luminária triangular de sobrepor tipo arandela para fluorescente compacta de 15 W/20 W/23 W</t>
  </si>
  <si>
    <t>Luminária LED redonda de embutir com difusor translúcido, 4000 K, fluxo luminoso de 800 a 1060 lm, potência de 9 W a 12 W</t>
  </si>
  <si>
    <t>Captor tipo Franklin, h= 300 mm, 4 pontos, 2 descidas, acabamento cromado</t>
  </si>
  <si>
    <t>Isolador galvanizado para mastro de diâmetro 2´, simples com 2 descidas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</si>
  <si>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</si>
  <si>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</si>
  <si>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</si>
  <si>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</si>
  <si>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Mastro simples galvanizado de diâmetro 2´</t>
  </si>
  <si>
    <t>Sinalizador de obstáculo duplo, com célula fotoelétrica</t>
  </si>
  <si>
    <t>Caixa de inspeção suspensa</t>
  </si>
  <si>
    <t>Conector de emenda em latão para cabo de até 50 mm² com 4 parafusos</t>
  </si>
  <si>
    <t>Conector olhal cabo/haste de 5/8´</t>
  </si>
  <si>
    <t>42.05.190</t>
  </si>
  <si>
    <t>Haste de aterramento de 3/4´ x 3 m</t>
  </si>
  <si>
    <t>42.05.300</t>
  </si>
  <si>
    <t>Tampa para caixa de inspeção cilíndrica, aço galvanizado</t>
  </si>
  <si>
    <t>42.05.320</t>
  </si>
  <si>
    <t>Caixa de inspeção do terra cilíndrica em PVC rígido, diâmetro de 300 mm - h= 400 mm</t>
  </si>
  <si>
    <t>Barra condutora chata em cobre de 3/4´ x 3/16´, inclusive acessórios de fixação</t>
  </si>
  <si>
    <t>Caixa de equalização, de embutir, em aço com barramento, de 400 x 400 mm e tampa</t>
  </si>
  <si>
    <t>Caixa de equalização, de embutir, em aço com barramento, de 200 x 200 mm e tampa</t>
  </si>
  <si>
    <t>Presilha em latão para cabos de 16 até 50 mm²</t>
  </si>
  <si>
    <t>42.05.440</t>
  </si>
  <si>
    <t>Barra condutora chata em alumínio de 7/8´ x 1/8´, inclusive acessórios de fixação</t>
  </si>
  <si>
    <t>42.05.590</t>
  </si>
  <si>
    <t>Terminal estanhado com 1 furo e 1 compressão - 50 mm²</t>
  </si>
  <si>
    <t>42.20.230</t>
  </si>
  <si>
    <t>Solda exotérmica conexão cabo-haste na lateral, bitola do cabo de 25mm² a 70mm² para haste de 5/8" e 3/4"</t>
  </si>
  <si>
    <t>Solda exotérmica conexão cabo-ferro de construção com cabo em X sobreposto, bitola do cabo de 35mm² a 70mm² para haste de 5/8"</t>
  </si>
  <si>
    <t>Purificador de pressão elétrico em chapa eletrozincado pré-pintada e tampo em aço inoxidável, tipo coluna, capacidade de refrigeração de 2 l/h - conjugado</t>
  </si>
  <si>
    <t>43.05.030</t>
  </si>
  <si>
    <t>Exaustor elétrico em plástico, vazão de 150 a 190m³/h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</si>
  <si>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</si>
  <si>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</si>
  <si>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</si>
  <si>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</si>
  <si>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Bacia sifonada de louça sem tampa - 6 litros</t>
  </si>
  <si>
    <t>Mictório de louça sifonado auto aspirante</t>
  </si>
  <si>
    <t>Cuba de louça de embutir oval</t>
  </si>
  <si>
    <t>Tanque de louça com coluna de 30 litros</t>
  </si>
  <si>
    <t>Tampo/bancada em granito, com frontão, espessura de 2 cm, acabamento polido</t>
  </si>
  <si>
    <t>Tampo/bancada em concreto armado, revestido em aço inoxidável fosco polido</t>
  </si>
  <si>
    <t>Superfície sólido mineral para bancadas, saias, frontões e/ou cubas</t>
  </si>
  <si>
    <t>Dispenser toalheiro em ABS e policarbonato para bobina de 20 cm x 200 m, com alavanca</t>
  </si>
  <si>
    <t>Dispenser papel higiênico em ABS para rolão 300 / 600 m, com visor</t>
  </si>
  <si>
    <t>Cabide cromado para banheiro</t>
  </si>
  <si>
    <t>Saboneteira tipo dispenser, para refil de 800 ml</t>
  </si>
  <si>
    <t>Ducha cromada simples</t>
  </si>
  <si>
    <t>Ducha higiênica cromada</t>
  </si>
  <si>
    <t>Torneira longa sem rosca para uso geral, em latão fundido cromado</t>
  </si>
  <si>
    <t>Torneira de mesa automática, acionamento hidromecânico, em latão cromado, DN= 1/2´ou 3/4´</t>
  </si>
  <si>
    <t>Torneira de mesa para lavatório, acionamento hidromecânico com alavanca, registro integrado regulador de vazão, em latão cromado, DN= 1/2´</t>
  </si>
  <si>
    <t>Aparelho misturador de mesa para pia com bica móvel, acabamento cromado</t>
  </si>
  <si>
    <t>Misturador termostato para chuveiro ou ducha, acabamento cromado</t>
  </si>
  <si>
    <t>Lavatório coletivo em aço inoxidável</t>
  </si>
  <si>
    <t>Cuba em aço inoxidável simples de 500x400x200mm</t>
  </si>
  <si>
    <t>Cuba em aço inoxidável simples de 600x500x300mm</t>
  </si>
  <si>
    <t>Engate flexível metálico DN= 1/2´</t>
  </si>
  <si>
    <t>Sifão de metal cromado de 1 1/2´ x 2´</t>
  </si>
  <si>
    <t>Sifão de metal cromado de 1´ x 1 1/2´</t>
  </si>
  <si>
    <t>Tubo de ligação para sanitário</t>
  </si>
  <si>
    <t>Tampa de plástico para bacia sanitária</t>
  </si>
  <si>
    <t>Válvula americana</t>
  </si>
  <si>
    <t>Válvula de metal cromado de 1 1/2´</t>
  </si>
  <si>
    <t>Válvula de metal cromado de 1´</t>
  </si>
  <si>
    <t>Entrada completa de água com abrigo e registro de gaveta, DN= 2´</t>
  </si>
  <si>
    <t>Hidrômetro em ferro fundido, diâmetro 50 mm (2´)</t>
  </si>
  <si>
    <t>Tubo de PVC rígido soldável marrom, DN= 25 mm, (3/4´), inclusive conexões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</si>
  <si>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</si>
  <si>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</si>
  <si>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</si>
  <si>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60 mm, (2´), inclusive conexões</t>
  </si>
  <si>
    <t>Tubo de PVC rígido soldável marrom, DN= 75 mm, (2 1/2´), inclusive conexões</t>
  </si>
  <si>
    <t>46.01.090</t>
  </si>
  <si>
    <t>Tubo de PVC rígido soldável marrom, DN= 110 mm, (4´),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</si>
  <si>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</si>
  <si>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</si>
  <si>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</si>
  <si>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</si>
  <si>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rígido, pontas lisas, soldável, linha esgoto série reforçada ´R´, DN= 40 mm, inclusive conexões</t>
  </si>
  <si>
    <t>Tubo PVC rígido, tipo Coletor Esgoto, junta elástica, DN= 200 mm, inclusive conexões</t>
  </si>
  <si>
    <t>Tubo PVC rígido, tipo Coletor Esgoto, junta elástica, DN= 300 mm,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</si>
  <si>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</si>
  <si>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</si>
  <si>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</si>
  <si>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</si>
  <si>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</si>
  <si>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</si>
  <si>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</si>
  <si>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</si>
  <si>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</si>
  <si>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</si>
  <si>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</si>
  <si>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</si>
  <si>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</si>
  <si>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</si>
  <si>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Tubo de cobre classe A, DN= 15mm (1/2´), inclusive conexões</t>
  </si>
  <si>
    <t>Tubo de cobre classe A, DN= 22mm (3/4´), inclusive conexões</t>
  </si>
  <si>
    <t>Tubo de cobre classe A, DN= 28mm (1´), inclusive conexões</t>
  </si>
  <si>
    <t>Tubo de cobre classe A, DN= 35mm (1 1/4´), inclusive conexões</t>
  </si>
  <si>
    <t>Tubo de cobre classe A, DN= 42mm (1 1/2´), inclusive conexões</t>
  </si>
  <si>
    <t>Registro de gaveta em latão fundido sem acabamento, DN= 3/4´</t>
  </si>
  <si>
    <t>Registro de gaveta em latão fundido sem acabamento, DN= 1´</t>
  </si>
  <si>
    <t>Registro de gaveta em latão fundido sem acabamento, DN= 1 1/4´</t>
  </si>
  <si>
    <t>Registro de gaveta em latão fundido sem acabamento, DN= 1 1/2´</t>
  </si>
  <si>
    <t>Registro de gaveta em latão fundido sem acabamento, DN= 2´</t>
  </si>
  <si>
    <t>Registro de gaveta em latão fundido sem acabamento, DN= 2 1/2´</t>
  </si>
  <si>
    <t>Registro de gaveta em latão fundido sem acabamento, DN= 3´</t>
  </si>
  <si>
    <t>Registro de gaveta em latão fundido sem acabamento, DN= 4´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</si>
  <si>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</si>
  <si>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</si>
  <si>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1/2´ - linha especial</t>
  </si>
  <si>
    <t>Registro de pressão em latão fundido cromado com canopla, DN= 3/4´ - linha especial</t>
  </si>
  <si>
    <t>Válvula de descarga antivandalismo, DN= 1 1/2´</t>
  </si>
  <si>
    <t>Válvula de mictório antivandalismo, DN= 3/4´</t>
  </si>
  <si>
    <t>47.05.060</t>
  </si>
  <si>
    <t>Válvula de retenção horizontal em bronze, DN= 2 1/2´</t>
  </si>
  <si>
    <t>47.05.130</t>
  </si>
  <si>
    <t>Válvula de retenção vertical em bronze, DN= 2´</t>
  </si>
  <si>
    <t>47.05.140</t>
  </si>
  <si>
    <t>Válvula de retenção vertical em bronze, DN= 2 1/2´</t>
  </si>
  <si>
    <t>47.05.280</t>
  </si>
  <si>
    <t>Válvula globo angular de 45° em bronze, DN= 2 1/2´</t>
  </si>
  <si>
    <t>Válvula de gaveta em bronze, haste ascendente, classe 150 libras para vapor saturado e 300 libras para água, óleo e gás, DN= 1/2´</t>
  </si>
  <si>
    <t>47.05.310</t>
  </si>
  <si>
    <t>Válvula de gaveta em bronze, haste não ascendente, classe 150 libras para vapor saturado e 300 libras para água, óleo e gás, DN= 2´</t>
  </si>
  <si>
    <t>Válvula globo em bronze, classe 150 libras para vapor saturado e 300 libras para água, óleo e gás, DN= 3/4´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</si>
  <si>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</si>
  <si>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</si>
  <si>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</si>
  <si>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</si>
  <si>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</si>
  <si>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</si>
  <si>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47.07.010</t>
  </si>
  <si>
    <t>47.07.031</t>
  </si>
  <si>
    <t>47.11.021</t>
  </si>
  <si>
    <t>Pressostato diferencial ajustável mecânico, montagem inferior com diâmetro de 1/2" e/ou 1/4", faixa de operação até 16 bar</t>
  </si>
  <si>
    <t>47.11.100</t>
  </si>
  <si>
    <t>Manômetro com mostrador de 4´, escalas: 0-4 / 0-7 / 0-10 / 0-17 / 0-21 / 0-28 kg/cm²</t>
  </si>
  <si>
    <t>Reservatório em concreto armado cilíndrico, vertical, bipartido, método construtivo em formas deslizantes, diâmetro interno de 3,50m a 4,00m, altura de 15,00m a 25,00m</t>
  </si>
  <si>
    <t>Torneira de boia, DN= 3/4´</t>
  </si>
  <si>
    <t>Caixa sifonada de PVC rígido de 100 x 150 x 50 mm, com grelha</t>
  </si>
  <si>
    <t>Caixa sifonada de PVC rígido de 150 x 150 x 50 mm, com grelha</t>
  </si>
  <si>
    <t>Caixa de gordura em alvenaria, 600 x 600 x 600 mm</t>
  </si>
  <si>
    <t>Ralo seco em PVC rígido de 100 x 40 mm, com grelha</t>
  </si>
  <si>
    <t>Grelha hemisférica em ferro fundido de 4´</t>
  </si>
  <si>
    <t>50.01.060</t>
  </si>
  <si>
    <t>Abrigo para hidrante/mangueira (embutir e externo)</t>
  </si>
  <si>
    <t>50.01.080</t>
  </si>
  <si>
    <t>Mangueira com união de engate rápido, DN= 1 1/2´ (38 mm)</t>
  </si>
  <si>
    <t>50.01.160</t>
  </si>
  <si>
    <t>Adaptador de engate rápido em latão de 2 1/2´ x 1 1/2´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</si>
  <si>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</si>
  <si>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</si>
  <si>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</si>
  <si>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</si>
  <si>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</si>
  <si>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</si>
  <si>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50.01.340</t>
  </si>
  <si>
    <t>Abrigo para registro de recalque tipo coluna, completo - inclusive tubulações e válvulas</t>
  </si>
  <si>
    <t>50.05.022</t>
  </si>
  <si>
    <t>Destravador magnético (eletroímã) para porta corta-fogo de 24 Vcc</t>
  </si>
  <si>
    <t>50.05.210</t>
  </si>
  <si>
    <t>Detector termovelocimétrico endereçável com base endereçável</t>
  </si>
  <si>
    <t>50.05.230</t>
  </si>
  <si>
    <t>Sirene audiovisual tipo endereçável</t>
  </si>
  <si>
    <t>Bloco autônomo de iluminação de emergência LED, com autonomia mínima de 3 horas, fluxo luminoso de 2.000 até 3.000 lúmens, equipado com 2 faróis</t>
  </si>
  <si>
    <t>50.05.430</t>
  </si>
  <si>
    <t>Detector óptico de fumaça com base endereçável</t>
  </si>
  <si>
    <t>50.05.450</t>
  </si>
  <si>
    <t>Acionador manual quebra-vidro endereçável</t>
  </si>
  <si>
    <t>50.05.470</t>
  </si>
  <si>
    <t>Módulo isolador, módulo endereçador para audiovisual</t>
  </si>
  <si>
    <t>Extintor sobre rodas de gás carbônico - capacidade de 10 kg</t>
  </si>
  <si>
    <t>50.10.058</t>
  </si>
  <si>
    <t>Extintor manual de pó químico seco BC - capacidade de 4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</si>
  <si>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</si>
  <si>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</si>
  <si>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</si>
  <si>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</si>
  <si>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</si>
  <si>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</si>
  <si>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50.10.140</t>
  </si>
  <si>
    <t>Extintor manual de gás carbônico 5 BC - capacidade de 6 kg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</si>
  <si>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</si>
  <si>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</si>
  <si>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</si>
  <si>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</si>
  <si>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</si>
  <si>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</si>
  <si>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Abertura de caixa até 25 cm, inclui escavação, compactação, transporte e preparo do sub-leito</t>
  </si>
  <si>
    <t>Piso em placa de concreto permeável drenante, cor natural - espessura de 6 cm</t>
  </si>
  <si>
    <t>Guia pré-moldada reta tipo PMSP 100 - fck 25 MPa</t>
  </si>
  <si>
    <t>Base em concreto com fck de 20 MPa, para guias, sarjetas ou sarjetões</t>
  </si>
  <si>
    <t>Sarjeta ou sarjetão moldado no local, tipo PMSP em concreto com fck 25 MPa</t>
  </si>
  <si>
    <t>Limpeza final da obra</t>
  </si>
  <si>
    <t>Limpeza complementar com hidrojateamento</t>
  </si>
  <si>
    <t>55.01.070</t>
  </si>
  <si>
    <t>Limpeza complementar e especial de piso com produtos químicos</t>
  </si>
  <si>
    <t>61.10.001</t>
  </si>
  <si>
    <t>Resfriadora de líquidos (chiller), com compressor e condensação à ar, capacidade de 120 TR</t>
  </si>
  <si>
    <t>61.10.100</t>
  </si>
  <si>
    <t>Tratamento de ar (fan-coil) tipo Air Handling Unit de concepção modular, capacidade de 10 TR</t>
  </si>
  <si>
    <t>61.10.403</t>
  </si>
  <si>
    <t>Damper de regulagem manual, tamanho: 0,21 m² a 0,40 m²</t>
  </si>
  <si>
    <t>61.10.430</t>
  </si>
  <si>
    <t>Tanque de compensação pressurizado, capacidade (volume mínimo) de 250 litros</t>
  </si>
  <si>
    <t>Grelha de porta, tamanho: 0,14 m² a 0,30 m²</t>
  </si>
  <si>
    <t>61.10.574</t>
  </si>
  <si>
    <t>Grelha de retorno/exaustão com registro, tamanho: 0,03 m² a 0,06 m²</t>
  </si>
  <si>
    <t>61.10.581</t>
  </si>
  <si>
    <t>Veneziana com tela e filtro G4</t>
  </si>
  <si>
    <t>61.10.582</t>
  </si>
  <si>
    <t>Veneziana com tela</t>
  </si>
  <si>
    <t>61.14.005</t>
  </si>
  <si>
    <t>Caixa ventiladora com ventilador centrífugo, vazão 4.600 m³/h, pressão 30 mmCA - 220 / 380 V / 60HZ</t>
  </si>
  <si>
    <t>61.14.051</t>
  </si>
  <si>
    <t>Caixa ventiladora com ventilador centrífugo, vazão 10.000 m³/h, pressão 30 mmCA - 220/380 V / 60Hz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</si>
  <si>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</si>
  <si>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</si>
  <si>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</si>
  <si>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</si>
  <si>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</si>
  <si>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</si>
  <si>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</si>
  <si>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</si>
  <si>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</si>
  <si>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</si>
  <si>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</si>
  <si>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</si>
  <si>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</si>
  <si>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</si>
  <si>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</si>
  <si>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</si>
  <si>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</si>
  <si>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</si>
  <si>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</si>
  <si>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</si>
  <si>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</si>
  <si>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</si>
  <si>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</si>
  <si>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</si>
  <si>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</si>
  <si>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</si>
  <si>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</si>
  <si>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</si>
  <si>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</si>
  <si>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</si>
  <si>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</si>
  <si>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</si>
  <si>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</si>
  <si>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</si>
  <si>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</si>
  <si>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</si>
  <si>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61.20.092</t>
  </si>
  <si>
    <t>Cortina de ar com duas velocidades, para vão de 1,50 m</t>
  </si>
  <si>
    <t>61.20.450</t>
  </si>
  <si>
    <t>Duto em chapa de aço galvanizado</t>
  </si>
  <si>
    <t>Rack fechado padrão metálico, 19 x 20 Us x 470 mm</t>
  </si>
  <si>
    <t>Rack fechado de piso padrão metálico, 19 x 44 Us x 770 mm</t>
  </si>
  <si>
    <t>Guia organizadora de cabos para rack, 19´ 1 U</t>
  </si>
  <si>
    <t>66.20.170</t>
  </si>
  <si>
    <t>Guia organizadora de cabos para rack, 19´ 2 U</t>
  </si>
  <si>
    <t>66.20.221</t>
  </si>
  <si>
    <t>Switch Gigabit 24 portas com capacidade de 10/100/1000/Mbps</t>
  </si>
  <si>
    <t>Caixa subterrânea de entrada de telefonia, tipo R2 (1070 x 520 x 500) mm, padrão TELEBRÁS, com tampa</t>
  </si>
  <si>
    <t>Conector RJ-45 fêmea - categoria 6A</t>
  </si>
  <si>
    <t>Sistema ininterrupto de energia, trifásico on line de 20 kVA (220/127 V), com autonomia de 15 minutos</t>
  </si>
  <si>
    <t>Distribuidor interno óptico - 1 U para até 24 fibras</t>
  </si>
  <si>
    <t>Patch cords de 1,50 ou 3,00 m - RJ-45 / RJ-45 - categoria 6A</t>
  </si>
  <si>
    <t>Patch panel de 24 portas - categoria 6</t>
  </si>
  <si>
    <t>Voice panel de 50 portas - categoria 3</t>
  </si>
  <si>
    <t>Patch cords de 2,00 ou 3,00 m - RJ-45 / RJ-45 - categoria 6A</t>
  </si>
  <si>
    <t>69.10.152</t>
  </si>
  <si>
    <t>Tampa para caixa R2, padrão TELEBRÁS</t>
  </si>
  <si>
    <t>Cordão óptico duplex, multimodo com conector LC/LC - 2,5 m</t>
  </si>
  <si>
    <t>Bandeja fixa para rack, 19´ x 500 mm</t>
  </si>
  <si>
    <t>Calha de aço com 8 tomadas 2P+T - 250 V, com cabo</t>
  </si>
  <si>
    <t>Calha de aço com 12 tomadas 2P+T - 250 V, com cabo</t>
  </si>
  <si>
    <t>Painel frontal cego - 19´ x 2 U</t>
  </si>
  <si>
    <t>Protetor de surto híbrido para rede de telecomunicações</t>
  </si>
  <si>
    <t>Bloco de distribuição com protetor de surtos, para 10 pares, BTDG-10</t>
  </si>
  <si>
    <t>Placa comemorativa em aço inoxidável escovado</t>
  </si>
  <si>
    <t>Placa de identificação em acrílico com texto em vinil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</si>
  <si>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</si>
  <si>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</si>
  <si>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</si>
  <si>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</si>
  <si>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97.03.010</t>
  </si>
  <si>
    <t>Sinalização com pictograma em tinta acrílica</t>
  </si>
  <si>
    <t>15.1.28</t>
  </si>
  <si>
    <t>EQUIPAMENTOS</t>
  </si>
  <si>
    <t>REDE DE DUTOS</t>
  </si>
  <si>
    <t>BOCAS DE AR</t>
  </si>
  <si>
    <t>REDE HIDRAULICA DE AGUA GELADA</t>
  </si>
  <si>
    <t>CONTROLES, INSTALACOES E QUADROS ELETRICOS DOS FANCOIL'S</t>
  </si>
  <si>
    <t>AUTOMACAO E INSTALACOES ELETRICAS DA CAG</t>
  </si>
  <si>
    <t>INSTALACOES ELETRICAS DE VENTILADORES</t>
  </si>
  <si>
    <t>17.2.1</t>
  </si>
  <si>
    <t>17.2.1.1</t>
  </si>
  <si>
    <t>17.2.1.2</t>
  </si>
  <si>
    <t>17.2.1.3</t>
  </si>
  <si>
    <t>17.2.1.4</t>
  </si>
  <si>
    <t>17.2.1.5</t>
  </si>
  <si>
    <t>17.2.1.6</t>
  </si>
  <si>
    <t>17.2.1.7</t>
  </si>
  <si>
    <t>17.2.1.8</t>
  </si>
  <si>
    <t>17.2.2</t>
  </si>
  <si>
    <t>17.2.2.1</t>
  </si>
  <si>
    <t>17.2.2.2</t>
  </si>
  <si>
    <t>17.2.2.3</t>
  </si>
  <si>
    <t>17.2.2.4</t>
  </si>
  <si>
    <t>17.2.3</t>
  </si>
  <si>
    <t>17.2.3.1</t>
  </si>
  <si>
    <t>17.2.3.2</t>
  </si>
  <si>
    <t>17.2.3.3</t>
  </si>
  <si>
    <t>17.2.3.4</t>
  </si>
  <si>
    <t>17.2.4</t>
  </si>
  <si>
    <t>17.2.4.1</t>
  </si>
  <si>
    <t>17.2.4.2</t>
  </si>
  <si>
    <t>17.2.4.3</t>
  </si>
  <si>
    <t>17.2.4.4</t>
  </si>
  <si>
    <t>17.2.4.5</t>
  </si>
  <si>
    <t>17.2.4.6</t>
  </si>
  <si>
    <t>17.2.4.7</t>
  </si>
  <si>
    <t>17.2.4.8</t>
  </si>
  <si>
    <t>17.2.4.9</t>
  </si>
  <si>
    <t>17.2.4.10</t>
  </si>
  <si>
    <t>17.2.4.11</t>
  </si>
  <si>
    <t>17.2.4.12</t>
  </si>
  <si>
    <t>17.2.4.13</t>
  </si>
  <si>
    <t>17.2.5</t>
  </si>
  <si>
    <t>17.2.5.1</t>
  </si>
  <si>
    <t>17.2.5.2</t>
  </si>
  <si>
    <t>17.2.5.3</t>
  </si>
  <si>
    <t>17.2.5.4</t>
  </si>
  <si>
    <t>17.2.5.5</t>
  </si>
  <si>
    <t>17.2.5.6</t>
  </si>
  <si>
    <t>17.2.5.7</t>
  </si>
  <si>
    <t>17.2.5.8</t>
  </si>
  <si>
    <t>17.2.5.9</t>
  </si>
  <si>
    <t>17.2.5.10</t>
  </si>
  <si>
    <t>17.2.5.11</t>
  </si>
  <si>
    <t>17.2.5.12</t>
  </si>
  <si>
    <t>17.2.5.13</t>
  </si>
  <si>
    <t>17.2.5.14</t>
  </si>
  <si>
    <t>17.2.5.15</t>
  </si>
  <si>
    <t>17.2.5.16</t>
  </si>
  <si>
    <t>17.2.5.17</t>
  </si>
  <si>
    <t>17.2.5.18</t>
  </si>
  <si>
    <t>17.2.5.19</t>
  </si>
  <si>
    <t>17.2.5.20</t>
  </si>
  <si>
    <t>17.2.5.21</t>
  </si>
  <si>
    <t>17.2.5.22</t>
  </si>
  <si>
    <t>17.2.5.23</t>
  </si>
  <si>
    <t>17.2.5.24</t>
  </si>
  <si>
    <t>17.2.5.25</t>
  </si>
  <si>
    <t>17.2.5.26</t>
  </si>
  <si>
    <t>17.2.5.27</t>
  </si>
  <si>
    <t>17.2.5.28</t>
  </si>
  <si>
    <t>17.2.5.29</t>
  </si>
  <si>
    <t>17.2.5.30</t>
  </si>
  <si>
    <t>17.2.5.31</t>
  </si>
  <si>
    <t>17.2.5.32</t>
  </si>
  <si>
    <t>17.2.5.33</t>
  </si>
  <si>
    <t>17.2.5.34</t>
  </si>
  <si>
    <t>17.2.5.35</t>
  </si>
  <si>
    <t>17.2.5.36</t>
  </si>
  <si>
    <t>17.2.5.37</t>
  </si>
  <si>
    <t>17.2.5.38</t>
  </si>
  <si>
    <t>17.2.5.39</t>
  </si>
  <si>
    <t>17.2.5.40</t>
  </si>
  <si>
    <t>17.2.5.41</t>
  </si>
  <si>
    <t>17.2.5.42</t>
  </si>
  <si>
    <t>17.2.5.43</t>
  </si>
  <si>
    <t>17.2.5.44</t>
  </si>
  <si>
    <t>17.2.5.45</t>
  </si>
  <si>
    <t>17.2.6</t>
  </si>
  <si>
    <t>17.2.6.1</t>
  </si>
  <si>
    <t>17.2.6.2</t>
  </si>
  <si>
    <t>17.2.6.3</t>
  </si>
  <si>
    <t>17.2.6.4</t>
  </si>
  <si>
    <t>17.2.6.5</t>
  </si>
  <si>
    <t>17.2.6.6</t>
  </si>
  <si>
    <t>17.2.6.7</t>
  </si>
  <si>
    <t>17.2.6.8</t>
  </si>
  <si>
    <t>17.2.6.9</t>
  </si>
  <si>
    <t>17.2.6.10</t>
  </si>
  <si>
    <t>17.2.6.11</t>
  </si>
  <si>
    <t>17.2.6.12</t>
  </si>
  <si>
    <t>17.2.6.13</t>
  </si>
  <si>
    <t>17.2.6.14</t>
  </si>
  <si>
    <t>17.2.6.15</t>
  </si>
  <si>
    <t>17.2.6.16</t>
  </si>
  <si>
    <t>17.2.6.17</t>
  </si>
  <si>
    <t>17.2.6.18</t>
  </si>
  <si>
    <t>17.2.6.19</t>
  </si>
  <si>
    <t>17.2.6.20</t>
  </si>
  <si>
    <t>17.2.6.21</t>
  </si>
  <si>
    <t>17.2.6.22</t>
  </si>
  <si>
    <t>17.2.6.23</t>
  </si>
  <si>
    <t>17.2.6.24</t>
  </si>
  <si>
    <t>17.2.6.25</t>
  </si>
  <si>
    <t>17.2.6.26</t>
  </si>
  <si>
    <t>17.2.6.27</t>
  </si>
  <si>
    <t>17.2.6.28</t>
  </si>
  <si>
    <t>17.2.6.29</t>
  </si>
  <si>
    <t>17.2.6.30</t>
  </si>
  <si>
    <t>17.2.6.31</t>
  </si>
  <si>
    <t>17.2.6.32</t>
  </si>
  <si>
    <t>17.2.6.33</t>
  </si>
  <si>
    <t>17.2.6.34</t>
  </si>
  <si>
    <t>17.2.6.35</t>
  </si>
  <si>
    <t>17.2.6.36</t>
  </si>
  <si>
    <t>17.2.6.37</t>
  </si>
  <si>
    <t>17.2.6.38</t>
  </si>
  <si>
    <t>17.2.6.39</t>
  </si>
  <si>
    <t>17.2.6.40</t>
  </si>
  <si>
    <t>17.2.6.41</t>
  </si>
  <si>
    <t>17.2.6.42</t>
  </si>
  <si>
    <t>17.2.6.43</t>
  </si>
  <si>
    <t>17.2.6.44</t>
  </si>
  <si>
    <t>17.2.6.45</t>
  </si>
  <si>
    <t>17.2.6.46</t>
  </si>
  <si>
    <t>17.2.6.47</t>
  </si>
  <si>
    <t>17.2.6.48</t>
  </si>
  <si>
    <t>17.2.6.49</t>
  </si>
  <si>
    <t>17.2.6.50</t>
  </si>
  <si>
    <t>17.2.6.51</t>
  </si>
  <si>
    <t>17.2.7</t>
  </si>
  <si>
    <t>17.2.7.1</t>
  </si>
  <si>
    <t>17.2.7.2</t>
  </si>
  <si>
    <t>17.2.7.3</t>
  </si>
  <si>
    <t>17.2.7.4</t>
  </si>
  <si>
    <t>17.2.7.5</t>
  </si>
  <si>
    <t>17.2.7.6</t>
  </si>
  <si>
    <t>17.2.7.7</t>
  </si>
  <si>
    <t>17.2.7.8</t>
  </si>
  <si>
    <t>17.2.7.9</t>
  </si>
  <si>
    <t>17.2.7.10</t>
  </si>
  <si>
    <t>17.2.7.11</t>
  </si>
  <si>
    <t>17.2.7.12</t>
  </si>
  <si>
    <t>17.2.7.13</t>
  </si>
  <si>
    <t>17.2.7.14</t>
  </si>
  <si>
    <t>17.2.7.15</t>
  </si>
  <si>
    <t>17.2.7.16</t>
  </si>
  <si>
    <t>17.2.7.17</t>
  </si>
  <si>
    <t>17.2.7.18</t>
  </si>
  <si>
    <t>17.2.7.19</t>
  </si>
  <si>
    <t>17.2.7.20</t>
  </si>
  <si>
    <t>17.2.7.21</t>
  </si>
  <si>
    <t>17.2.7.22</t>
  </si>
  <si>
    <t>17.2.7.23</t>
  </si>
  <si>
    <t>17.2.7.24</t>
  </si>
  <si>
    <t>17.2.7.25</t>
  </si>
  <si>
    <t>17.2.7.26</t>
  </si>
  <si>
    <t>17.2.7.27</t>
  </si>
  <si>
    <t>17.2.7.28</t>
  </si>
  <si>
    <t>17.2.7.29</t>
  </si>
  <si>
    <t>LIMPEZA FINAL</t>
  </si>
  <si>
    <t>ANEXOS</t>
  </si>
  <si>
    <t>PAVIMENTAÇÃO</t>
  </si>
  <si>
    <t>ELEVADOR</t>
  </si>
  <si>
    <t>NOVAS MARQUISES E NOVAS COBERTURAS EXTERNAS</t>
  </si>
  <si>
    <t>ESCADAS METÁLICAS EXTERNAS</t>
  </si>
  <si>
    <t>INSTALAÇÕES DE SISTEMA DE AR CONDICIONADO</t>
  </si>
  <si>
    <t>INSTALAÇÕES DE GASES MEDICINAIS</t>
  </si>
  <si>
    <t>INSTALAÇÕES HIDRÁULICAS</t>
  </si>
  <si>
    <t>INSTALAÇÕES ELÉTRICAS</t>
  </si>
  <si>
    <t>PAISAGISMO</t>
  </si>
  <si>
    <t>COMUNICAÇÃO VISUAL</t>
  </si>
  <si>
    <t>TAMPOS</t>
  </si>
  <si>
    <t>IMPERMEABILIZAÇÃO, PROTEÇÃO E JUNTA</t>
  </si>
  <si>
    <t>ESQUADRIAS</t>
  </si>
  <si>
    <t>REVESTIMENTO E ACABAMENTO</t>
  </si>
  <si>
    <t>DEMOLIÇÕES E RETIRADAS</t>
  </si>
  <si>
    <t>SERVIÇO TÉCNICO ESPECIALIZADO, DOCUMENTAÇÃO E EQUIPAMENTOS</t>
  </si>
  <si>
    <t>SERVIÇOS PRELIMINARES</t>
  </si>
  <si>
    <t>PROJETOS</t>
  </si>
  <si>
    <t>VALOR TOTAL (R$)</t>
  </si>
  <si>
    <t>DESCRIÇÃO DO SERVIÇO</t>
  </si>
  <si>
    <t>ITEM</t>
  </si>
  <si>
    <t>LOCAL: CONJUNTO HOSPITALAR DO MANDAQUI - Rua Voluntários da Pátria, nº 4301 – Santana – São Paulo</t>
  </si>
  <si>
    <r>
      <rPr>
        <b/>
        <sz val="9"/>
        <rFont val="Arial"/>
        <family val="2"/>
      </rPr>
      <t>ITEM</t>
    </r>
  </si>
  <si>
    <r>
      <rPr>
        <b/>
        <sz val="9"/>
        <rFont val="Arial"/>
        <family val="2"/>
      </rPr>
      <t>DESCRIÇÃO</t>
    </r>
  </si>
  <si>
    <r>
      <rPr>
        <b/>
        <sz val="9"/>
        <rFont val="Arial"/>
        <family val="2"/>
      </rPr>
      <t>VALOR (R$)</t>
    </r>
  </si>
  <si>
    <r>
      <rPr>
        <b/>
        <sz val="9"/>
        <rFont val="Arial"/>
        <family val="2"/>
      </rPr>
      <t>MÊS 1</t>
    </r>
  </si>
  <si>
    <r>
      <rPr>
        <b/>
        <sz val="9"/>
        <rFont val="Arial"/>
        <family val="2"/>
      </rPr>
      <t>MÊS 2</t>
    </r>
  </si>
  <si>
    <r>
      <rPr>
        <b/>
        <sz val="9"/>
        <rFont val="Arial"/>
        <family val="2"/>
      </rPr>
      <t>MÊS 3</t>
    </r>
  </si>
  <si>
    <r>
      <rPr>
        <b/>
        <sz val="9"/>
        <rFont val="Arial"/>
        <family val="2"/>
      </rPr>
      <t>MÊS 4</t>
    </r>
  </si>
  <si>
    <r>
      <rPr>
        <b/>
        <sz val="9"/>
        <rFont val="Arial"/>
        <family val="2"/>
      </rPr>
      <t>MÊS 5</t>
    </r>
  </si>
  <si>
    <r>
      <rPr>
        <b/>
        <sz val="9"/>
        <rFont val="Arial"/>
        <family val="2"/>
      </rPr>
      <t>MÊS 6</t>
    </r>
  </si>
  <si>
    <r>
      <rPr>
        <b/>
        <sz val="9"/>
        <rFont val="Arial"/>
        <family val="2"/>
      </rPr>
      <t>MÊS 7</t>
    </r>
  </si>
  <si>
    <r>
      <rPr>
        <b/>
        <sz val="9"/>
        <rFont val="Arial"/>
        <family val="2"/>
      </rPr>
      <t>MÊS 8</t>
    </r>
  </si>
  <si>
    <r>
      <rPr>
        <b/>
        <sz val="9"/>
        <rFont val="Arial"/>
        <family val="2"/>
      </rPr>
      <t>MÊS 9</t>
    </r>
  </si>
  <si>
    <r>
      <rPr>
        <b/>
        <sz val="9"/>
        <rFont val="Arial"/>
        <family val="2"/>
      </rPr>
      <t>MÊS 10</t>
    </r>
  </si>
  <si>
    <r>
      <rPr>
        <b/>
        <sz val="9"/>
        <rFont val="Arial"/>
        <family val="2"/>
      </rPr>
      <t>MÊS 11</t>
    </r>
  </si>
  <si>
    <r>
      <rPr>
        <b/>
        <sz val="9"/>
        <rFont val="Arial"/>
        <family val="2"/>
      </rPr>
      <t>MÊS 12</t>
    </r>
  </si>
  <si>
    <r>
      <rPr>
        <b/>
        <sz val="9"/>
        <rFont val="Arial"/>
        <family val="2"/>
      </rPr>
      <t>MÊS 13</t>
    </r>
  </si>
  <si>
    <r>
      <rPr>
        <b/>
        <sz val="9"/>
        <rFont val="Arial"/>
        <family val="2"/>
      </rPr>
      <t>MÊS 14</t>
    </r>
  </si>
  <si>
    <r>
      <rPr>
        <b/>
        <sz val="9"/>
        <rFont val="Arial"/>
        <family val="2"/>
      </rPr>
      <t>MÊS 15</t>
    </r>
  </si>
  <si>
    <r>
      <rPr>
        <b/>
        <sz val="9"/>
        <rFont val="Arial"/>
        <family val="2"/>
      </rPr>
      <t>MÊS 16</t>
    </r>
  </si>
  <si>
    <r>
      <rPr>
        <b/>
        <sz val="9"/>
        <rFont val="Arial"/>
        <family val="2"/>
      </rPr>
      <t>MÊS 17</t>
    </r>
  </si>
  <si>
    <r>
      <rPr>
        <b/>
        <sz val="9"/>
        <rFont val="Arial"/>
        <family val="2"/>
      </rPr>
      <t>MÊS 18</t>
    </r>
  </si>
  <si>
    <r>
      <rPr>
        <b/>
        <sz val="9"/>
        <rFont val="Arial"/>
        <family val="2"/>
      </rPr>
      <t>MÊS 19</t>
    </r>
  </si>
  <si>
    <r>
      <rPr>
        <b/>
        <sz val="9"/>
        <rFont val="Arial"/>
        <family val="2"/>
      </rPr>
      <t>MÊS 20</t>
    </r>
  </si>
  <si>
    <r>
      <rPr>
        <b/>
        <sz val="9"/>
        <rFont val="Arial"/>
        <family val="2"/>
      </rPr>
      <t>MÊS 21</t>
    </r>
  </si>
  <si>
    <r>
      <rPr>
        <b/>
        <sz val="9"/>
        <rFont val="Arial"/>
        <family val="2"/>
      </rPr>
      <t>MÊS 22</t>
    </r>
  </si>
  <si>
    <r>
      <rPr>
        <b/>
        <sz val="9"/>
        <rFont val="Arial"/>
        <family val="2"/>
      </rPr>
      <t>MÊS 23</t>
    </r>
  </si>
  <si>
    <r>
      <rPr>
        <b/>
        <sz val="9"/>
        <rFont val="Arial"/>
        <family val="2"/>
      </rPr>
      <t>MÊS 24</t>
    </r>
  </si>
  <si>
    <r>
      <rPr>
        <b/>
        <sz val="9"/>
        <rFont val="Arial"/>
        <family val="2"/>
      </rPr>
      <t>MÊS 25</t>
    </r>
  </si>
  <si>
    <r>
      <rPr>
        <b/>
        <sz val="9"/>
        <rFont val="Arial"/>
        <family val="2"/>
      </rPr>
      <t>MÊS 26</t>
    </r>
  </si>
  <si>
    <r>
      <rPr>
        <b/>
        <sz val="9"/>
        <rFont val="Arial"/>
        <family val="2"/>
      </rPr>
      <t>MÊS 27</t>
    </r>
  </si>
  <si>
    <r>
      <rPr>
        <b/>
        <sz val="9"/>
        <rFont val="Arial"/>
        <family val="2"/>
      </rPr>
      <t>MÊS 28</t>
    </r>
  </si>
  <si>
    <r>
      <rPr>
        <b/>
        <sz val="9"/>
        <rFont val="Arial"/>
        <family val="2"/>
      </rPr>
      <t>MÊS 29</t>
    </r>
  </si>
  <si>
    <r>
      <rPr>
        <b/>
        <sz val="9"/>
        <rFont val="Arial"/>
        <family val="2"/>
      </rPr>
      <t>MÊS 30</t>
    </r>
  </si>
  <si>
    <r>
      <rPr>
        <b/>
        <sz val="9"/>
        <rFont val="Arial"/>
        <family val="2"/>
      </rPr>
      <t>MÊS 31</t>
    </r>
  </si>
  <si>
    <r>
      <rPr>
        <b/>
        <sz val="9"/>
        <rFont val="Arial"/>
        <family val="2"/>
      </rPr>
      <t>MÊS 32</t>
    </r>
  </si>
  <si>
    <r>
      <rPr>
        <b/>
        <sz val="9"/>
        <rFont val="Arial"/>
        <family val="2"/>
      </rPr>
      <t>MÊS 33</t>
    </r>
  </si>
  <si>
    <r>
      <rPr>
        <b/>
        <sz val="9"/>
        <rFont val="Arial"/>
        <family val="2"/>
      </rPr>
      <t>MÊS 34</t>
    </r>
  </si>
  <si>
    <r>
      <rPr>
        <b/>
        <sz val="9"/>
        <rFont val="Arial"/>
        <family val="2"/>
      </rPr>
      <t>MÊS 35</t>
    </r>
  </si>
  <si>
    <r>
      <rPr>
        <b/>
        <sz val="9"/>
        <rFont val="Arial"/>
        <family val="2"/>
      </rPr>
      <t>MÊS 36</t>
    </r>
  </si>
  <si>
    <t>VALOR TOTAL</t>
  </si>
  <si>
    <t>BDI - MATERIAIS E MÃO DE OBRA - 22,12 %</t>
  </si>
  <si>
    <t>Reforma e adequação do Ambulatório Leonor Mendes de Barros, Construção de Nova Portaria da Rua Augusto Tolle, Reforma completa do Heliponto, e Reforma e Adequações para obtenção de AVCB no Conjunto Hospitalar do Mandaqui.</t>
  </si>
  <si>
    <t>Bloco terminal conector até 65A / 600V, faixa de aplicação até 16 mm²</t>
  </si>
  <si>
    <t>Antena WI-FI dual band access point, bandas simultâneas - 1750Mbps</t>
  </si>
  <si>
    <t>CPU-03</t>
  </si>
  <si>
    <t>VB</t>
  </si>
  <si>
    <r>
      <rPr>
        <sz val="9"/>
        <rFont val="Arial"/>
        <family val="2"/>
      </rPr>
      <t>4.6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</si>
  <si>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4.7</t>
    </r>
    <r>
      <rPr>
        <sz val="11"/>
        <color theme="1"/>
        <rFont val="Calibri"/>
        <family val="2"/>
        <scheme val="minor"/>
      </rPr>
      <t/>
    </r>
  </si>
  <si>
    <t>PROJETO EXECUTIVO</t>
  </si>
  <si>
    <t>CIV.001Q</t>
  </si>
  <si>
    <t>CPU</t>
  </si>
  <si>
    <t>CIV.001S</t>
  </si>
  <si>
    <t>CIV.001H</t>
  </si>
  <si>
    <t>CIV.001E</t>
  </si>
  <si>
    <t>CIV.001D</t>
  </si>
  <si>
    <t>SINAPI</t>
  </si>
  <si>
    <t>CANTEIRO</t>
  </si>
  <si>
    <t>CDHU</t>
  </si>
  <si>
    <t>SERVIÇOS CIVIS</t>
  </si>
  <si>
    <t>CIV.007</t>
  </si>
  <si>
    <t>CIV.015</t>
  </si>
  <si>
    <t>RETIRADAS</t>
  </si>
  <si>
    <t>CIV.030</t>
  </si>
  <si>
    <t>ELE.050</t>
  </si>
  <si>
    <t>ELE.051</t>
  </si>
  <si>
    <t>ELE.052</t>
  </si>
  <si>
    <t>ADAPTAÇÕES</t>
  </si>
  <si>
    <t>CIV.004</t>
  </si>
  <si>
    <t>CIV.011</t>
  </si>
  <si>
    <t>CIV.026</t>
  </si>
  <si>
    <t>CIV.028C</t>
  </si>
  <si>
    <t>CIV.029</t>
  </si>
  <si>
    <t>CIV.020</t>
  </si>
  <si>
    <t>CIV.019</t>
  </si>
  <si>
    <t>CIV.080M</t>
  </si>
  <si>
    <t>CIV.045</t>
  </si>
  <si>
    <t>CIV.041</t>
  </si>
  <si>
    <t>CIV.043</t>
  </si>
  <si>
    <t>CIV.046</t>
  </si>
  <si>
    <t>PRESSURIZAÇÃO DE ESCADAS</t>
  </si>
  <si>
    <t>CLI.536</t>
  </si>
  <si>
    <t>CLI.112</t>
  </si>
  <si>
    <t>CLI.200B</t>
  </si>
  <si>
    <t>CLI.281</t>
  </si>
  <si>
    <t>CLI.286</t>
  </si>
  <si>
    <t>CLI.954</t>
  </si>
  <si>
    <t xml:space="preserve"> ESCADAS</t>
  </si>
  <si>
    <t>CIV.053.11</t>
  </si>
  <si>
    <t>RESERVATÓRIO, CASA DE BOMBAS E SALA DE PRESSURIZAÇÃO</t>
  </si>
  <si>
    <t>CIV.052.11</t>
  </si>
  <si>
    <t>CIV.095</t>
  </si>
  <si>
    <t>DETECÇÃO E ALARME</t>
  </si>
  <si>
    <t>EQUIPAMENTOS E ACESSÓRIOS</t>
  </si>
  <si>
    <t>ELE.070</t>
  </si>
  <si>
    <t>ELE.075</t>
  </si>
  <si>
    <t>ELE.055</t>
  </si>
  <si>
    <t>ELE.058</t>
  </si>
  <si>
    <t>INFRAESTRUTURA</t>
  </si>
  <si>
    <t>ELE.053</t>
  </si>
  <si>
    <t xml:space="preserve">INSTALAÇÕES ELÉTRICAS </t>
  </si>
  <si>
    <t>QUADROS ELÉTRICOS E COMPONENTES</t>
  </si>
  <si>
    <t>ELE.002</t>
  </si>
  <si>
    <t>ELE.004</t>
  </si>
  <si>
    <t>ELE.005</t>
  </si>
  <si>
    <t>ELE.006</t>
  </si>
  <si>
    <t>ELE.007</t>
  </si>
  <si>
    <t>ELE.003</t>
  </si>
  <si>
    <t>LUMINÁRIAS DE EMERGÊNCIA</t>
  </si>
  <si>
    <t>ELE.001</t>
  </si>
  <si>
    <t>SPDA</t>
  </si>
  <si>
    <t xml:space="preserve">INSTALAÇÕES DE COMBATE Á INCÊNDIO </t>
  </si>
  <si>
    <t>SISTEMA DE HIDRANTES</t>
  </si>
  <si>
    <t>TUBULAÇÃO</t>
  </si>
  <si>
    <t>HID.005</t>
  </si>
  <si>
    <t>VÁLVULAS E ACESSÓRIOS</t>
  </si>
  <si>
    <t xml:space="preserve">HIDRANTES </t>
  </si>
  <si>
    <t>EXTINTORES</t>
  </si>
  <si>
    <t>HID.001</t>
  </si>
  <si>
    <t>HID.002</t>
  </si>
  <si>
    <t>HID.001B</t>
  </si>
  <si>
    <t>HID.002B</t>
  </si>
  <si>
    <t>HID.001C</t>
  </si>
  <si>
    <t>HID.002C</t>
  </si>
  <si>
    <t>HID.001D</t>
  </si>
  <si>
    <t>HID.002D</t>
  </si>
  <si>
    <t>HID.004</t>
  </si>
  <si>
    <t>SERVIÇOS FINAIS</t>
  </si>
  <si>
    <t>CIV.101</t>
  </si>
  <si>
    <t>CIV.102</t>
  </si>
  <si>
    <t>CIV.104</t>
  </si>
  <si>
    <t>PROJETO AS BUILT</t>
  </si>
  <si>
    <t>CIV.001A</t>
  </si>
  <si>
    <t>ACOMPANHAMENTO VISTORIAS</t>
  </si>
  <si>
    <t>CIV.200A11</t>
  </si>
  <si>
    <t>CIV.200B11</t>
  </si>
  <si>
    <t>CIV.200C11</t>
  </si>
  <si>
    <t>CIV.200D11</t>
  </si>
  <si>
    <t>CIV.200E11</t>
  </si>
  <si>
    <t>CIV.200F11</t>
  </si>
  <si>
    <t>CIV.200H11</t>
  </si>
  <si>
    <t>CIV.200I11</t>
  </si>
  <si>
    <t>CIV.200K11</t>
  </si>
  <si>
    <t>CIV.200L11</t>
  </si>
  <si>
    <t>CIV.200M11</t>
  </si>
  <si>
    <t>CIV.200P11</t>
  </si>
  <si>
    <t>CIV.200J11</t>
  </si>
  <si>
    <t>FONTE</t>
  </si>
  <si>
    <t>A</t>
  </si>
  <si>
    <t xml:space="preserve"> CONSTRUÇÕES, REFORMAS E ADEQUAÇÕES</t>
  </si>
  <si>
    <t>B</t>
  </si>
  <si>
    <t>AVCB CONJUNTO HOSPITALAR</t>
  </si>
  <si>
    <t>SUBTOTAL (A)</t>
  </si>
  <si>
    <t>1.1</t>
  </si>
  <si>
    <t>1.2</t>
  </si>
  <si>
    <t>1.3</t>
  </si>
  <si>
    <t>1.4</t>
  </si>
  <si>
    <t>1.5</t>
  </si>
  <si>
    <t>2.1</t>
  </si>
  <si>
    <t>2.2</t>
  </si>
  <si>
    <t>2.3</t>
  </si>
  <si>
    <t>4.1</t>
  </si>
  <si>
    <t>4.2</t>
  </si>
  <si>
    <t>5.1</t>
  </si>
  <si>
    <t>5.1.2</t>
  </si>
  <si>
    <t>5.1.3</t>
  </si>
  <si>
    <t>5.2</t>
  </si>
  <si>
    <t>5.2.1</t>
  </si>
  <si>
    <t>5.2.2</t>
  </si>
  <si>
    <t>6.1</t>
  </si>
  <si>
    <t>6.2</t>
  </si>
  <si>
    <t>6.2.1</t>
  </si>
  <si>
    <t>6.2.2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</si>
  <si>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</si>
  <si>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</si>
  <si>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</si>
  <si>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</si>
  <si>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</si>
  <si>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</si>
  <si>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</si>
  <si>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</si>
  <si>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</si>
  <si>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9.1</t>
  </si>
  <si>
    <t>10.1</t>
  </si>
  <si>
    <t>SUBTOTAL (B)</t>
  </si>
  <si>
    <t>TOTAL GERAL COM BDI (A+B)</t>
  </si>
  <si>
    <t>Civil - Elevador</t>
  </si>
  <si>
    <t>Civil s/ BDI</t>
  </si>
  <si>
    <t>AVCB s/ BDI</t>
  </si>
  <si>
    <t>BDI - ELEVADOR</t>
  </si>
  <si>
    <t xml:space="preserve">BDI - MATERIAIS E MÃO DE OBRA </t>
  </si>
  <si>
    <t>BDI - MATERIAIS E MÃO DE OBRA</t>
  </si>
  <si>
    <t>BDI - ELEVADOR_ 14,02%</t>
  </si>
  <si>
    <t>BDI - MATERIAIS E MÃO DE OBRA_22,12%</t>
  </si>
  <si>
    <t>3.1</t>
  </si>
  <si>
    <t>3.2</t>
  </si>
  <si>
    <t>3.3</t>
  </si>
  <si>
    <t>3.4</t>
  </si>
  <si>
    <t>3.5</t>
  </si>
  <si>
    <t>4.1.1</t>
  </si>
  <si>
    <t>4.1.2</t>
  </si>
  <si>
    <t>4.1.3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</si>
  <si>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</si>
  <si>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</si>
  <si>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</si>
  <si>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</si>
  <si>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</si>
  <si>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</si>
  <si>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</si>
  <si>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</si>
  <si>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</si>
  <si>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</si>
  <si>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</si>
  <si>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</si>
  <si>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</si>
  <si>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</si>
  <si>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5.1.4</t>
  </si>
  <si>
    <t>5.1.5</t>
  </si>
  <si>
    <t>5.1.6</t>
  </si>
  <si>
    <t>5.1.7</t>
  </si>
  <si>
    <t>5.1.8</t>
  </si>
  <si>
    <t>5.1.9</t>
  </si>
  <si>
    <t>5.1.10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</si>
  <si>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</si>
  <si>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</si>
  <si>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</si>
  <si>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</si>
  <si>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</si>
  <si>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</si>
  <si>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</si>
  <si>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</si>
  <si>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</si>
  <si>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</si>
  <si>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</si>
  <si>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</si>
  <si>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</si>
  <si>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</si>
  <si>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</si>
  <si>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</si>
  <si>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</si>
  <si>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</si>
  <si>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</si>
  <si>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7.5</t>
  </si>
  <si>
    <t>Saiu do Blotem 189, manteve R$ 188</t>
  </si>
  <si>
    <t>Reforma e adequação do Ambulatório Leonor Mendes de Barros, Construção de Nova Portaria da Rua Augusto Tolle e Reforma completa do Heliponto, incluindo recuperação estrutural em Concreto Armado.</t>
  </si>
  <si>
    <r>
      <rPr>
        <sz val="9"/>
        <rFont val="Arial"/>
        <family val="2"/>
      </rPr>
      <t>Projeto executivo de arquitetura em formato A1</t>
    </r>
  </si>
  <si>
    <r>
      <rPr>
        <sz val="9"/>
        <rFont val="Arial"/>
        <family val="2"/>
      </rPr>
      <t>Projeto executivo de arquitetura em formato A0</t>
    </r>
  </si>
  <si>
    <r>
      <rPr>
        <sz val="9"/>
        <rFont val="Arial"/>
        <family val="2"/>
      </rPr>
      <t>Projeto executivo de estrutura em formato A1</t>
    </r>
  </si>
  <si>
    <r>
      <rPr>
        <sz val="9"/>
        <rFont val="Arial"/>
        <family val="2"/>
      </rPr>
      <t>Projeto executivo de instalações hidráulicas em formato A1</t>
    </r>
  </si>
  <si>
    <r>
      <rPr>
        <sz val="9"/>
        <rFont val="Arial"/>
        <family val="2"/>
      </rPr>
      <t>Projeto executivo de instalações hidráulicas em formato A0</t>
    </r>
  </si>
  <si>
    <r>
      <rPr>
        <sz val="9"/>
        <rFont val="Arial"/>
        <family val="2"/>
      </rPr>
      <t>Projeto executivo de instalações elétricas em formato A1</t>
    </r>
  </si>
  <si>
    <r>
      <rPr>
        <sz val="9"/>
        <rFont val="Arial"/>
        <family val="2"/>
      </rPr>
      <t>Projeto executivo de instalações elétricas em formato A0</t>
    </r>
  </si>
  <si>
    <r>
      <rPr>
        <sz val="9"/>
        <rFont val="Arial"/>
        <family val="2"/>
      </rPr>
      <t>Projeto executivo de climatização em formato A1</t>
    </r>
  </si>
  <si>
    <r>
      <rPr>
        <sz val="9"/>
        <rFont val="Arial"/>
        <family val="2"/>
      </rPr>
      <t>Projeto executivo de climatização em formato A0</t>
    </r>
  </si>
  <si>
    <r>
      <rPr>
        <sz val="9"/>
        <rFont val="Arial"/>
        <family val="2"/>
      </rPr>
      <t>Elaboração de projeto de adequação de entrada de energia elétrica junto a concessionária, com medição em média tensão e demanda acima de 300 kVA a 2 MVA</t>
    </r>
  </si>
  <si>
    <r>
      <rPr>
        <sz val="9"/>
        <rFont val="Arial"/>
        <family val="2"/>
      </rPr>
      <t>Construção provisória em madeira - fornecimento e montagem</t>
    </r>
  </si>
  <si>
    <r>
      <rPr>
        <sz val="9"/>
        <rFont val="Arial"/>
        <family val="2"/>
      </rPr>
      <t>Desmobilização de construção provisória</t>
    </r>
  </si>
  <si>
    <r>
      <rPr>
        <sz val="9"/>
        <rFont val="Arial"/>
        <family val="2"/>
      </rPr>
      <t>Locação de container tipo escritório com 1 vaso sanitário, 1 lavatório e 1 ponto para chuveiro - área mínima de 13,80 m²</t>
    </r>
  </si>
  <si>
    <r>
      <rPr>
        <sz val="9"/>
        <rFont val="Arial"/>
        <family val="2"/>
      </rPr>
      <t>UNMES</t>
    </r>
  </si>
  <si>
    <r>
      <rPr>
        <sz val="9"/>
        <rFont val="Arial"/>
        <family val="2"/>
      </rPr>
      <t>Locação de container tipo sanitário com 2 vasos sanitários, 2 lavatórios, 2 mictórios e 4 pontos para chuveiro - área mínima de 13,80 m²</t>
    </r>
  </si>
  <si>
    <r>
      <rPr>
        <sz val="9"/>
        <rFont val="Arial"/>
        <family val="2"/>
      </rPr>
      <t>Locação de container tipo depósito - área mínima de 13,80 m²</t>
    </r>
  </si>
  <si>
    <r>
      <rPr>
        <sz val="9"/>
        <rFont val="Arial"/>
        <family val="2"/>
      </rPr>
      <t>Tapume fixo para fechamento de áreas, com portão</t>
    </r>
  </si>
  <si>
    <r>
      <rPr>
        <sz val="9"/>
        <rFont val="Arial"/>
        <family val="2"/>
      </rPr>
      <t>Placa de identificação para obra</t>
    </r>
  </si>
  <si>
    <r>
      <rPr>
        <sz val="9"/>
        <rFont val="Arial"/>
        <family val="2"/>
      </rPr>
      <t>Andaime torre metálico (1,5 x 1,5 m) com piso metálico</t>
    </r>
  </si>
  <si>
    <r>
      <rPr>
        <sz val="9"/>
        <rFont val="Arial"/>
        <family val="2"/>
      </rPr>
      <t>MXMES</t>
    </r>
  </si>
  <si>
    <r>
      <rPr>
        <sz val="9"/>
        <rFont val="Arial"/>
        <family val="2"/>
      </rPr>
      <t>Andaime tubular fachadeiro com piso metálico e sapatas ajustáveis</t>
    </r>
  </si>
  <si>
    <r>
      <rPr>
        <sz val="9"/>
        <rFont val="Arial"/>
        <family val="2"/>
      </rPr>
      <t>M2MES</t>
    </r>
  </si>
  <si>
    <r>
      <rPr>
        <sz val="9"/>
        <rFont val="Arial"/>
        <family val="2"/>
      </rPr>
      <t>Montagem e desmontagem de andaime torre metálica com altura até 10 m</t>
    </r>
  </si>
  <si>
    <r>
      <rPr>
        <sz val="9"/>
        <rFont val="Arial"/>
        <family val="2"/>
      </rPr>
      <t>Montagem e desmontagem de andaime tubular fachadeiro com altura até 10 m</t>
    </r>
  </si>
  <si>
    <r>
      <rPr>
        <sz val="9"/>
        <rFont val="Arial"/>
        <family val="2"/>
      </rPr>
      <t>Montagem e desmontagem de andaime tubular fachadeiro com altura superior a 10 m</t>
    </r>
  </si>
  <si>
    <r>
      <rPr>
        <sz val="9"/>
        <rFont val="Arial"/>
        <family val="2"/>
      </rPr>
      <t>Locação de plataforma elevatória articulada, com altura aproximada de 20 m, capacidade de carga de 227 kg, diesel</t>
    </r>
  </si>
  <si>
    <r>
      <rPr>
        <sz val="9"/>
        <rFont val="Arial"/>
        <family val="2"/>
      </rPr>
      <t>Locação de quadros metálicos para plataforma de proteção, inclusive o madeiramento</t>
    </r>
  </si>
  <si>
    <r>
      <rPr>
        <sz val="9"/>
        <rFont val="Arial"/>
        <family val="2"/>
      </rPr>
      <t>Proteção de fachada com tela de nylon</t>
    </r>
  </si>
  <si>
    <r>
      <rPr>
        <sz val="9"/>
        <rFont val="Arial"/>
        <family val="2"/>
      </rPr>
      <t>Taxa de mobilização e desmobilização de equipamentos para execução de sondagem</t>
    </r>
  </si>
  <si>
    <r>
      <rPr>
        <sz val="9"/>
        <rFont val="Arial"/>
        <family val="2"/>
      </rPr>
      <t>TX</t>
    </r>
  </si>
  <si>
    <r>
      <rPr>
        <sz val="9"/>
        <rFont val="Arial"/>
        <family val="2"/>
      </rPr>
      <t>Sondagem do terreno à percussão (mínimo de 30 m)</t>
    </r>
  </si>
  <si>
    <r>
      <rPr>
        <sz val="9"/>
        <rFont val="Arial"/>
        <family val="2"/>
      </rPr>
      <t>Parecer técnico de fundações, contenções e recomendações gerais, para empreendimentos com área construída até 1.000 m²</t>
    </r>
  </si>
  <si>
    <r>
      <rPr>
        <sz val="9"/>
        <rFont val="Arial"/>
        <family val="2"/>
      </rPr>
      <t>un</t>
    </r>
  </si>
  <si>
    <r>
      <rPr>
        <sz val="9"/>
        <rFont val="Arial"/>
        <family val="2"/>
      </rPr>
      <t>Taxa de mobilização e desmobilização de equipamentos para execução de levantamento topográfico</t>
    </r>
  </si>
  <si>
    <r>
      <rPr>
        <sz val="9"/>
        <rFont val="Arial"/>
        <family val="2"/>
      </rPr>
      <t>Levantamento planimétrico cadastral com áreas até 50% de ocupação - área até 20.000 m² (mínimo de 3.500 m²)</t>
    </r>
  </si>
  <si>
    <r>
      <rPr>
        <sz val="9"/>
        <rFont val="Arial"/>
        <family val="2"/>
      </rPr>
      <t>Remoção de entulho de obra com caçamba metálica - material volumoso e misturado por alvenaria, terra, madeira, papel, plástico e metal</t>
    </r>
  </si>
  <si>
    <r>
      <rPr>
        <sz val="9"/>
        <rFont val="Arial"/>
        <family val="2"/>
      </rPr>
      <t>M3</t>
    </r>
  </si>
  <si>
    <r>
      <rPr>
        <sz val="9"/>
        <rFont val="Arial"/>
        <family val="2"/>
      </rPr>
      <t>Remoção de entulho de obra com caçamba metálica - gesso e/ou drywall</t>
    </r>
  </si>
  <si>
    <r>
      <rPr>
        <sz val="9"/>
        <rFont val="Arial"/>
        <family val="2"/>
      </rPr>
      <t>Transporte manual horizontal e/ou vertical de entulho até o local de despejo - ensacado</t>
    </r>
  </si>
  <si>
    <r>
      <rPr>
        <sz val="9"/>
        <rFont val="Arial"/>
        <family val="2"/>
      </rPr>
      <t>Demolição manual de alvenaria de elevação ou elemento vazado, incluindo revestimento</t>
    </r>
  </si>
  <si>
    <r>
      <rPr>
        <sz val="9"/>
        <rFont val="Arial"/>
        <family val="2"/>
      </rPr>
      <t>Demolição manual de revestimento cerâmico, incluindo a base</t>
    </r>
  </si>
  <si>
    <r>
      <rPr>
        <sz val="9"/>
        <rFont val="Arial"/>
        <family val="2"/>
      </rPr>
      <t>Demolição manual de revestimento sintético, incluindo a base</t>
    </r>
  </si>
  <si>
    <r>
      <rPr>
        <sz val="9"/>
        <rFont val="Arial"/>
        <family val="2"/>
      </rPr>
      <t>Demolição manual de forro qualquer, inclusive sistema de fixação/tarugamento</t>
    </r>
  </si>
  <si>
    <r>
      <rPr>
        <sz val="9"/>
        <rFont val="Arial"/>
        <family val="2"/>
      </rPr>
      <t>Demolição manual de concreto simples</t>
    </r>
  </si>
  <si>
    <r>
      <rPr>
        <sz val="9"/>
        <rFont val="Arial"/>
        <family val="2"/>
      </rPr>
      <t>Demolição manual de concreto armado</t>
    </r>
  </si>
  <si>
    <r>
      <rPr>
        <sz val="9"/>
        <rFont val="Arial"/>
        <family val="2"/>
      </rPr>
      <t>Apicoamento manual de piso, parede ou teto</t>
    </r>
  </si>
  <si>
    <r>
      <rPr>
        <sz val="9"/>
        <rFont val="Arial"/>
        <family val="2"/>
      </rPr>
      <t>Demolição manual de revestimento em massa de parede ou teto</t>
    </r>
  </si>
  <si>
    <r>
      <rPr>
        <sz val="9"/>
        <rFont val="Arial"/>
        <family val="2"/>
      </rPr>
      <t>Demolição manual de revestimento em massa de piso</t>
    </r>
  </si>
  <si>
    <r>
      <rPr>
        <sz val="9"/>
        <rFont val="Arial"/>
        <family val="2"/>
      </rPr>
      <t>Demolição manual de painéis divisórias, inclusive montantes metálicos</t>
    </r>
  </si>
  <si>
    <r>
      <rPr>
        <sz val="9"/>
        <rFont val="Arial"/>
        <family val="2"/>
      </rPr>
      <t>Remoção manual de junta de dilatação ou retração, inclusive apoio</t>
    </r>
  </si>
  <si>
    <r>
      <rPr>
        <sz val="9"/>
        <rFont val="Arial"/>
        <family val="2"/>
      </rPr>
      <t>Remoção de pintura em massa com produtos químicos</t>
    </r>
  </si>
  <si>
    <r>
      <rPr>
        <sz val="9"/>
        <rFont val="Arial"/>
        <family val="2"/>
      </rPr>
      <t>Remoção de pintura em massa com lixamento</t>
    </r>
  </si>
  <si>
    <r>
      <rPr>
        <sz val="9"/>
        <rFont val="Arial"/>
        <family val="2"/>
      </rPr>
      <t>Retirada de divisória em placa de concreto, granito, granilite ou mármore</t>
    </r>
  </si>
  <si>
    <r>
      <rPr>
        <sz val="9"/>
        <rFont val="Arial"/>
        <family val="2"/>
      </rPr>
      <t>Retirada de revestimento em pedra, granito ou mármore, em piso</t>
    </r>
  </si>
  <si>
    <r>
      <rPr>
        <sz val="9"/>
        <rFont val="Arial"/>
        <family val="2"/>
      </rPr>
      <t>Retirada de soleira ou peitoril em pedra, granito ou mármore</t>
    </r>
  </si>
  <si>
    <r>
      <rPr>
        <sz val="9"/>
        <rFont val="Arial"/>
        <family val="2"/>
      </rPr>
      <t>Retirada de rodapé em pedra, granito ou mármore</t>
    </r>
  </si>
  <si>
    <r>
      <rPr>
        <sz val="9"/>
        <rFont val="Arial"/>
        <family val="2"/>
      </rPr>
      <t>Retirada de folha de esquadria em madeira</t>
    </r>
  </si>
  <si>
    <r>
      <rPr>
        <sz val="9"/>
        <rFont val="Arial"/>
        <family val="2"/>
      </rPr>
      <t>Retirada de batente com guarnição e peças lineares em madeira, chumbados</t>
    </r>
  </si>
  <si>
    <r>
      <rPr>
        <sz val="9"/>
        <rFont val="Arial"/>
        <family val="2"/>
      </rPr>
      <t>Retirada de armário em madeira ou metal</t>
    </r>
  </si>
  <si>
    <r>
      <rPr>
        <sz val="9"/>
        <rFont val="Arial"/>
        <family val="2"/>
      </rPr>
      <t>Retirada de esquadria metálica em geral</t>
    </r>
  </si>
  <si>
    <r>
      <rPr>
        <sz val="9"/>
        <rFont val="Arial"/>
        <family val="2"/>
      </rPr>
      <t>Retirada de folha de esquadria metálica</t>
    </r>
  </si>
  <si>
    <r>
      <rPr>
        <sz val="9"/>
        <rFont val="Arial"/>
        <family val="2"/>
      </rPr>
      <t>Retirada de batente, corrimão ou peças lineares metálicas, chumbados</t>
    </r>
  </si>
  <si>
    <r>
      <rPr>
        <sz val="9"/>
        <rFont val="Arial"/>
        <family val="2"/>
      </rPr>
      <t>Retirada de guarda-corpo ou gradil em geral</t>
    </r>
  </si>
  <si>
    <r>
      <rPr>
        <sz val="9"/>
        <rFont val="Arial"/>
        <family val="2"/>
      </rPr>
      <t>Retirada de aparelho sanitário incluindo acessórios</t>
    </r>
  </si>
  <si>
    <r>
      <rPr>
        <sz val="9"/>
        <rFont val="Arial"/>
        <family val="2"/>
      </rPr>
      <t>Retirada de bancada incluindo pertences</t>
    </r>
  </si>
  <si>
    <r>
      <rPr>
        <sz val="9"/>
        <rFont val="Arial"/>
        <family val="2"/>
      </rPr>
      <t>Retirada de complemento sanitário chumbado</t>
    </r>
  </si>
  <si>
    <r>
      <rPr>
        <sz val="9"/>
        <rFont val="Arial"/>
        <family val="2"/>
      </rPr>
      <t>Retirada de registro ou válvula embutidos</t>
    </r>
  </si>
  <si>
    <r>
      <rPr>
        <sz val="9"/>
        <rFont val="Arial"/>
        <family val="2"/>
      </rPr>
      <t>Retirada de torneira ou chuveiro</t>
    </r>
  </si>
  <si>
    <r>
      <rPr>
        <sz val="9"/>
        <rFont val="Arial"/>
        <family val="2"/>
      </rPr>
      <t>Retirada de conjunto motor-bomba</t>
    </r>
  </si>
  <si>
    <r>
      <rPr>
        <sz val="9"/>
        <rFont val="Arial"/>
        <family val="2"/>
      </rPr>
      <t>Retirada de esquadria em vidro</t>
    </r>
  </si>
  <si>
    <r>
      <rPr>
        <sz val="9"/>
        <rFont val="Arial"/>
        <family val="2"/>
      </rPr>
      <t>Remoção de aparelho de iluminação ou projetor fixo em teto, piso ou parede</t>
    </r>
  </si>
  <si>
    <r>
      <rPr>
        <sz val="9"/>
        <rFont val="Arial"/>
        <family val="2"/>
      </rPr>
      <t>Remoção de condulete</t>
    </r>
  </si>
  <si>
    <r>
      <rPr>
        <sz val="9"/>
        <rFont val="Arial"/>
        <family val="2"/>
      </rPr>
      <t>Remoção de condutor embutido diâmetro externo acima de 6,5 mm</t>
    </r>
  </si>
  <si>
    <r>
      <rPr>
        <sz val="9"/>
        <rFont val="Arial"/>
        <family val="2"/>
      </rPr>
      <t>Remoção de perfilado</t>
    </r>
  </si>
  <si>
    <r>
      <rPr>
        <sz val="9"/>
        <rFont val="Arial"/>
        <family val="2"/>
      </rPr>
      <t>Remoção de quadro de distribuição, chamada ou caixa de passagem</t>
    </r>
  </si>
  <si>
    <r>
      <rPr>
        <sz val="9"/>
        <rFont val="Arial"/>
        <family val="2"/>
      </rPr>
      <t>Remoção de tubulação elétrica embutida com diâmetro externo acima de 50 mm</t>
    </r>
  </si>
  <si>
    <r>
      <rPr>
        <sz val="9"/>
        <rFont val="Arial"/>
        <family val="2"/>
      </rPr>
      <t>Remoção de tubulação elétrica embutida com diâmetro externo até 50 mm</t>
    </r>
  </si>
  <si>
    <r>
      <rPr>
        <sz val="9"/>
        <rFont val="Arial"/>
        <family val="2"/>
      </rPr>
      <t>Remoção de tubulação hidráulica em geral, incluindo conexões, caixas e ralos</t>
    </r>
  </si>
  <si>
    <r>
      <rPr>
        <sz val="9"/>
        <rFont val="Arial"/>
        <family val="2"/>
      </rPr>
      <t>Remoção de hidrante de parede completo</t>
    </r>
  </si>
  <si>
    <r>
      <rPr>
        <sz val="9"/>
        <rFont val="Arial"/>
        <family val="2"/>
      </rPr>
      <t>Alvenaria de bloco cerâmico de vedação, uso revestido, de 9 cm</t>
    </r>
  </si>
  <si>
    <r>
      <rPr>
        <sz val="9"/>
        <rFont val="Arial"/>
        <family val="2"/>
      </rPr>
      <t>Alvenaria de bloco cerâmico de vedação, uso revestido, de 14 cm</t>
    </r>
  </si>
  <si>
    <r>
      <rPr>
        <sz val="9"/>
        <rFont val="Arial"/>
        <family val="2"/>
      </rPr>
      <t>Alvenaria de bloco cerâmico de vedação, uso revestido, de 19 cm</t>
    </r>
  </si>
  <si>
    <r>
      <rPr>
        <sz val="9"/>
        <rFont val="Arial"/>
        <family val="2"/>
      </rPr>
      <t>Vergas, contravergas e pilaretes de concreto armado</t>
    </r>
  </si>
  <si>
    <r>
      <rPr>
        <sz val="9"/>
        <rFont val="Arial"/>
        <family val="2"/>
      </rPr>
      <t>Alvenaria em bloco de concreto celular autoclavado de 15 cm, uso revestido - classe C25</t>
    </r>
  </si>
  <si>
    <r>
      <rPr>
        <sz val="9"/>
        <rFont val="Arial"/>
        <family val="2"/>
      </rPr>
      <t>Alvenaria em bloco de concreto celular autoclavado de 20 cm, uso revestido - classe C25</t>
    </r>
  </si>
  <si>
    <r>
      <rPr>
        <sz val="9"/>
        <rFont val="Arial"/>
        <family val="2"/>
      </rPr>
      <t>Divisória sanitária em painel laminado melamínico estrutural com perfis em alumínio, inclusive ferragem completa para vão de porta</t>
    </r>
  </si>
  <si>
    <r>
      <rPr>
        <sz val="9"/>
        <rFont val="Arial"/>
        <family val="2"/>
      </rPr>
      <t>Chapisco com bianco</t>
    </r>
  </si>
  <si>
    <r>
      <rPr>
        <sz val="9"/>
        <rFont val="Arial"/>
        <family val="2"/>
      </rPr>
      <t>Emboço comum</t>
    </r>
  </si>
  <si>
    <r>
      <rPr>
        <sz val="9"/>
        <rFont val="Arial"/>
        <family val="2"/>
      </rPr>
      <t>Reboco</t>
    </r>
  </si>
  <si>
    <r>
      <rPr>
        <sz val="9"/>
        <rFont val="Arial"/>
        <family val="2"/>
      </rPr>
      <t>Revestimento em placa cerâmica esmaltada de 20x20 cm, tipo monocolor, assentado e rejuntado com argamassa industrializada</t>
    </r>
  </si>
  <si>
    <r>
      <rPr>
        <sz val="9"/>
        <rFont val="Arial"/>
        <family val="2"/>
      </rPr>
      <t>Cantoneira em alumínio perfil ´Y´</t>
    </r>
  </si>
  <si>
    <r>
      <rPr>
        <sz val="9"/>
        <rFont val="Arial"/>
        <family val="2"/>
      </rPr>
      <t>Revestimento em laminado melamínico dissipativo</t>
    </r>
  </si>
  <si>
    <r>
      <rPr>
        <sz val="9"/>
        <rFont val="Arial"/>
        <family val="2"/>
      </rPr>
      <t>Revestimento em pastilha de porcelana natural ou esmaltada de 2,5x5 cm, assentado e rejuntado com argamassa colante industrializada</t>
    </r>
  </si>
  <si>
    <r>
      <rPr>
        <sz val="9"/>
        <rFont val="Arial"/>
        <family val="2"/>
      </rPr>
      <t>Massa corrida à base de resina acrílica</t>
    </r>
  </si>
  <si>
    <r>
      <rPr>
        <sz val="9"/>
        <rFont val="Arial"/>
        <family val="2"/>
      </rPr>
      <t>Tinta acrílica antimofo em massa, inclusive preparo</t>
    </r>
  </si>
  <si>
    <r>
      <rPr>
        <sz val="9"/>
        <rFont val="Arial"/>
        <family val="2"/>
      </rPr>
      <t>Epóxi em massa, inclusive preparo</t>
    </r>
  </si>
  <si>
    <r>
      <rPr>
        <sz val="9"/>
        <rFont val="Arial"/>
        <family val="2"/>
      </rPr>
      <t>Esmalte à base água em superfície metálica, inclusive preparo</t>
    </r>
  </si>
  <si>
    <r>
      <rPr>
        <sz val="9"/>
        <rFont val="Arial"/>
        <family val="2"/>
      </rPr>
      <t>Limpeza complementar com hidrojateamento</t>
    </r>
  </si>
  <si>
    <r>
      <rPr>
        <sz val="9"/>
        <rFont val="Arial"/>
        <family val="2"/>
      </rPr>
      <t>Emboço desempenado com espuma de poliéster</t>
    </r>
  </si>
  <si>
    <r>
      <rPr>
        <sz val="9"/>
        <rFont val="Arial"/>
        <family val="2"/>
      </rPr>
      <t>Textura acrílica para uso interno / externo, inclusive preparo</t>
    </r>
  </si>
  <si>
    <r>
      <rPr>
        <sz val="9"/>
        <rFont val="Arial"/>
        <family val="2"/>
      </rPr>
      <t>Tinta acrílica em massa, inclusive preparo</t>
    </r>
  </si>
  <si>
    <r>
      <rPr>
        <sz val="9"/>
        <rFont val="Arial"/>
        <family val="2"/>
      </rPr>
      <t>Forro em painéis de gesso acartonado, espessura de 12,5mm, fixo</t>
    </r>
  </si>
  <si>
    <r>
      <rPr>
        <sz val="9"/>
        <rFont val="Arial"/>
        <family val="2"/>
      </rPr>
      <t>Forro em fibra mineral NRC 0.85, em placas acústicas removíveis de 625mm x 1250mm</t>
    </r>
  </si>
  <si>
    <r>
      <rPr>
        <sz val="9"/>
        <rFont val="Arial"/>
        <family val="2"/>
      </rPr>
      <t>Abertura para vão de luminária em forro de PVC modular</t>
    </r>
  </si>
  <si>
    <r>
      <rPr>
        <sz val="9"/>
        <rFont val="Arial"/>
        <family val="2"/>
      </rPr>
      <t>Lastro de pedra britada</t>
    </r>
  </si>
  <si>
    <r>
      <rPr>
        <sz val="9"/>
        <rFont val="Arial"/>
        <family val="2"/>
      </rPr>
      <t>Lona plástica</t>
    </r>
  </si>
  <si>
    <r>
      <rPr>
        <sz val="9"/>
        <rFont val="Arial"/>
        <family val="2"/>
      </rPr>
      <t>Lastro de concreto impermeabilizado</t>
    </r>
  </si>
  <si>
    <r>
      <rPr>
        <sz val="9"/>
        <rFont val="Arial"/>
        <family val="2"/>
      </rPr>
      <t>Argamassa de regularização e/ou proteção</t>
    </r>
  </si>
  <si>
    <r>
      <rPr>
        <sz val="9"/>
        <rFont val="Arial"/>
        <family val="2"/>
      </rPr>
      <t>Revestimento em granito, espessura de 2 cm, acabamento polido</t>
    </r>
  </si>
  <si>
    <r>
      <rPr>
        <sz val="9"/>
        <rFont val="Arial"/>
        <family val="2"/>
      </rPr>
      <t>Rodapé em granito, espessura de 2 cm e altura de 7 cm, acabamento polido</t>
    </r>
  </si>
  <si>
    <r>
      <rPr>
        <sz val="9"/>
        <rFont val="Arial"/>
        <family val="2"/>
      </rPr>
      <t>Peitoril e/ou soleira em granito, espessura de 2 cm e largura de 21 cm até 30 cm, acabamento polido</t>
    </r>
  </si>
  <si>
    <r>
      <rPr>
        <sz val="9"/>
        <rFont val="Arial"/>
        <family val="2"/>
      </rPr>
      <t>Revestimento em porcelanato técnico antiderrapante para área externa, grupo de absorção BIa, assentado com argamassa colante industrializada, rejuntado</t>
    </r>
  </si>
  <si>
    <r>
      <rPr>
        <sz val="9"/>
        <rFont val="Arial"/>
        <family val="2"/>
      </rPr>
      <t>Rodapé em porcelanato técnico antiderrapante para área interna, grupo de absorção BIa, assentado com argamassa colante industrializada, rejuntado</t>
    </r>
  </si>
  <si>
    <r>
      <rPr>
        <sz val="9"/>
        <rFont val="Arial"/>
        <family val="2"/>
      </rPr>
      <t>Piso em placas de granilite, acabamento encerado</t>
    </r>
  </si>
  <si>
    <r>
      <rPr>
        <sz val="9"/>
        <rFont val="Arial"/>
        <family val="2"/>
      </rPr>
      <t>Rodapé em placas pré-moldadas de granilite, acabamento encerado, até 10 cm</t>
    </r>
  </si>
  <si>
    <r>
      <rPr>
        <sz val="9"/>
        <rFont val="Arial"/>
        <family val="2"/>
      </rPr>
      <t>Cimentado desempenado e alisado (queimado)</t>
    </r>
  </si>
  <si>
    <r>
      <rPr>
        <sz val="9"/>
        <rFont val="Arial"/>
        <family val="2"/>
      </rPr>
      <t>Fita adesiva antiderrapante fosforescente, alto tráfego, largura de 5 cm</t>
    </r>
  </si>
  <si>
    <r>
      <rPr>
        <sz val="9"/>
        <rFont val="Arial"/>
        <family val="2"/>
      </rPr>
      <t>Piso em granilite moldado no local</t>
    </r>
  </si>
  <si>
    <r>
      <rPr>
        <sz val="9"/>
        <rFont val="Arial"/>
        <family val="2"/>
      </rPr>
      <t>Reparos em degrau e espelho de granilite - estucamento e polimento</t>
    </r>
  </si>
  <si>
    <r>
      <rPr>
        <sz val="9"/>
        <rFont val="Arial"/>
        <family val="2"/>
      </rPr>
      <t>Reparos em rodapé de granilite - estucamento e polimento</t>
    </r>
  </si>
  <si>
    <r>
      <rPr>
        <sz val="9"/>
        <rFont val="Arial"/>
        <family val="2"/>
      </rPr>
      <t>Resina acrílica para piso de granilite</t>
    </r>
  </si>
  <si>
    <r>
      <rPr>
        <sz val="9"/>
        <rFont val="Arial"/>
        <family val="2"/>
      </rPr>
      <t>Resina acrílica para degrau de granilite</t>
    </r>
  </si>
  <si>
    <r>
      <rPr>
        <sz val="9"/>
        <rFont val="Arial"/>
        <family val="2"/>
      </rPr>
      <t>Porta em laminado fenólico melamínico com acabamento liso, batente metálico - 80 x 210 cm</t>
    </r>
  </si>
  <si>
    <r>
      <rPr>
        <sz val="9"/>
        <rFont val="Arial"/>
        <family val="2"/>
      </rPr>
      <t>Porta em laminado fenólico melamínico com acabamento liso, batente metálico - 90 x 210 cm</t>
    </r>
  </si>
  <si>
    <r>
      <rPr>
        <sz val="9"/>
        <rFont val="Arial"/>
        <family val="2"/>
      </rPr>
      <t>Perfil em alumínio natural</t>
    </r>
  </si>
  <si>
    <r>
      <rPr>
        <sz val="9"/>
        <rFont val="Arial"/>
        <family val="2"/>
      </rPr>
      <t>KG</t>
    </r>
  </si>
  <si>
    <r>
      <rPr>
        <sz val="9"/>
        <rFont val="Arial"/>
        <family val="2"/>
      </rPr>
      <t>Batente em chapa dobrada para portas</t>
    </r>
  </si>
  <si>
    <r>
      <rPr>
        <sz val="9"/>
        <rFont val="Arial"/>
        <family val="2"/>
      </rPr>
      <t>Ferragem completa com maçaneta tipo alavanca, para porta externa com 1 folha</t>
    </r>
  </si>
  <si>
    <r>
      <rPr>
        <sz val="9"/>
        <rFont val="Arial"/>
        <family val="2"/>
      </rPr>
      <t>CJ</t>
    </r>
  </si>
  <si>
    <r>
      <rPr>
        <sz val="9"/>
        <rFont val="Arial"/>
        <family val="2"/>
      </rPr>
      <t>Ferragem completa com maçaneta tipo alavanca, para porta externa com 2 folhas</t>
    </r>
  </si>
  <si>
    <r>
      <rPr>
        <sz val="9"/>
        <rFont val="Arial"/>
        <family val="2"/>
      </rPr>
      <t>Mola aérea para porta, com esforço acima de 50 kg até 60 kg</t>
    </r>
  </si>
  <si>
    <r>
      <rPr>
        <sz val="9"/>
        <rFont val="Arial"/>
        <family val="2"/>
      </rPr>
      <t>Grelha de porta, tamanho: 0,14 m² a 0,30 m²</t>
    </r>
  </si>
  <si>
    <r>
      <rPr>
        <sz val="9"/>
        <rFont val="Arial"/>
        <family val="2"/>
      </rPr>
      <t>Puxador duplo em aço inoxidável de 300 mm, para porta</t>
    </r>
  </si>
  <si>
    <r>
      <rPr>
        <sz val="9"/>
        <rFont val="Arial"/>
        <family val="2"/>
      </rPr>
      <t>Caixilho fixo em alumínio, sob medida - branco</t>
    </r>
  </si>
  <si>
    <r>
      <rPr>
        <sz val="9"/>
        <rFont val="Arial"/>
        <family val="2"/>
      </rPr>
      <t>Caixilho em alumínio basculante, sob medida</t>
    </r>
  </si>
  <si>
    <r>
      <rPr>
        <sz val="9"/>
        <rFont val="Arial"/>
        <family val="2"/>
      </rPr>
      <t>Caixilho em alumínio anodizado maxim-ar</t>
    </r>
  </si>
  <si>
    <r>
      <rPr>
        <sz val="9"/>
        <rFont val="Arial"/>
        <family val="2"/>
      </rPr>
      <t>Caixilho guilhotina em alumínio anodizado, sob medida</t>
    </r>
  </si>
  <si>
    <r>
      <rPr>
        <sz val="9"/>
        <rFont val="Arial"/>
        <family val="2"/>
      </rPr>
      <t>Tela de proteção tipo mosquiteira removível, em fibra de vidro com revestimento em PVC e requadro em alumínio</t>
    </r>
  </si>
  <si>
    <r>
      <rPr>
        <sz val="9"/>
        <rFont val="Arial"/>
        <family val="2"/>
      </rPr>
      <t>Porta veneziana de abrir em alumínio, sob medida</t>
    </r>
  </si>
  <si>
    <r>
      <rPr>
        <sz val="9"/>
        <rFont val="Arial"/>
        <family val="2"/>
      </rPr>
      <t>Porta de entrada de correr em alumínio, sob medida</t>
    </r>
  </si>
  <si>
    <r>
      <rPr>
        <sz val="9"/>
        <rFont val="Arial"/>
        <family val="2"/>
      </rPr>
      <t>Porta de entrada de abrir em alumínio, sob medida</t>
    </r>
  </si>
  <si>
    <r>
      <rPr>
        <sz val="9"/>
        <rFont val="Arial"/>
        <family val="2"/>
      </rPr>
      <t>Brise metálico curvo e móvel em chapa microperfurada de alumínio pré-pintada</t>
    </r>
  </si>
  <si>
    <r>
      <rPr>
        <sz val="9"/>
        <rFont val="Arial"/>
        <family val="2"/>
      </rPr>
      <t>Fornecimento e montagem de estrutura metálica em perfil metalon, sem pintura</t>
    </r>
  </si>
  <si>
    <r>
      <rPr>
        <sz val="9"/>
        <rFont val="Arial"/>
        <family val="2"/>
      </rPr>
      <t>Pintura com esmalte alquídico em estrutura metálica</t>
    </r>
  </si>
  <si>
    <r>
      <rPr>
        <sz val="9"/>
        <rFont val="Arial"/>
        <family val="2"/>
      </rPr>
      <t>Barra antipânico de sobrepor para porta de 1 folha</t>
    </r>
  </si>
  <si>
    <r>
      <rPr>
        <sz val="9"/>
        <rFont val="Arial"/>
        <family val="2"/>
      </rPr>
      <t>Guarda-corpo tubular com tela em aço galvanizado, diâmetro de 1 1/2´</t>
    </r>
  </si>
  <si>
    <r>
      <rPr>
        <sz val="9"/>
        <rFont val="Arial"/>
        <family val="2"/>
      </rPr>
      <t>Corrimão tubular em aço galvanizado, diâmetro 1 1/2´</t>
    </r>
  </si>
  <si>
    <r>
      <rPr>
        <sz val="9"/>
        <rFont val="Arial"/>
        <family val="2"/>
      </rPr>
      <t>Porta/portão de abrir em chapa, sob medida</t>
    </r>
  </si>
  <si>
    <r>
      <rPr>
        <sz val="9"/>
        <rFont val="Arial"/>
        <family val="2"/>
      </rPr>
      <t>Porta/portão de abrir em veneziana de ferro, sob medida</t>
    </r>
  </si>
  <si>
    <r>
      <rPr>
        <sz val="9"/>
        <rFont val="Arial"/>
        <family val="2"/>
      </rPr>
      <t>Destravador magnético (eletroímã) para porta corta-fogo de 24 Vcc</t>
    </r>
  </si>
  <si>
    <r>
      <rPr>
        <sz val="9"/>
        <rFont val="Arial"/>
        <family val="2"/>
      </rPr>
      <t>Tampo sob medida em compensado, revestido na face superior em laminado fenólico melamínico</t>
    </r>
  </si>
  <si>
    <r>
      <rPr>
        <sz val="9"/>
        <rFont val="Arial"/>
        <family val="2"/>
      </rPr>
      <t>Prateleira sob medida em compensado, revestida nas duas faces em laminado fenólico melamínico</t>
    </r>
  </si>
  <si>
    <r>
      <rPr>
        <sz val="9"/>
        <rFont val="Arial"/>
        <family val="2"/>
      </rPr>
      <t>Armário sob medida em compensado de madeira totalmente revestido em laminado melamínico texturizado, completo</t>
    </r>
  </si>
  <si>
    <r>
      <rPr>
        <sz val="9"/>
        <rFont val="Arial"/>
        <family val="2"/>
      </rPr>
      <t>Armário/gabinete embutido em MDF sob medida, revestido em laminado melamínico, com portas e prateleiras</t>
    </r>
  </si>
  <si>
    <r>
      <rPr>
        <sz val="9"/>
        <rFont val="Arial"/>
        <family val="2"/>
      </rPr>
      <t>Corrimão, bate-maca ou protetor de parede em PVC, com amortecimento à impacto, altura de 131 mm</t>
    </r>
  </si>
  <si>
    <r>
      <rPr>
        <sz val="9"/>
        <rFont val="Arial"/>
        <family val="2"/>
      </rPr>
      <t>Bate-maca ou protetor de parede curvo em PVC, com amortecimento à impacto, altura de 200 mm</t>
    </r>
  </si>
  <si>
    <r>
      <rPr>
        <sz val="9"/>
        <rFont val="Arial"/>
        <family val="2"/>
      </rPr>
      <t>Cantoneira adesiva em vinil de alto impacto</t>
    </r>
  </si>
  <si>
    <r>
      <rPr>
        <sz val="9"/>
        <rFont val="Arial"/>
        <family val="2"/>
      </rPr>
      <t>Vidro temperado incolor de 6 mm</t>
    </r>
  </si>
  <si>
    <r>
      <rPr>
        <sz val="9"/>
        <rFont val="Arial"/>
        <family val="2"/>
      </rPr>
      <t>Vidro temperado cinza ou bronze de 6 mm</t>
    </r>
  </si>
  <si>
    <r>
      <rPr>
        <sz val="9"/>
        <rFont val="Arial"/>
        <family val="2"/>
      </rPr>
      <t>Vidro laminado temperado jateado de 8 mm</t>
    </r>
  </si>
  <si>
    <r>
      <rPr>
        <sz val="9"/>
        <rFont val="Arial"/>
        <family val="2"/>
      </rPr>
      <t>Espelho comum de 3 mm com moldura em alumínio</t>
    </r>
  </si>
  <si>
    <r>
      <rPr>
        <sz val="9"/>
        <rFont val="Arial"/>
        <family val="2"/>
      </rPr>
      <t>Película de controle solar refletiva na cor prata, para aplicação em vidros</t>
    </r>
  </si>
  <si>
    <r>
      <rPr>
        <sz val="9"/>
        <rFont val="Arial"/>
        <family val="2"/>
      </rPr>
      <t>Barra de apoio reta, para pessoas com mobilidade reduzida, em tubo de aço inoxidável de 1 1/2´</t>
    </r>
  </si>
  <si>
    <r>
      <rPr>
        <sz val="9"/>
        <rFont val="Arial"/>
        <family val="2"/>
      </rPr>
      <t>Barra de apoio reta, para pessoas com mobilidade reduzida, em tubo de aço inoxidável de 1 1/2´ x 800 mm</t>
    </r>
  </si>
  <si>
    <r>
      <rPr>
        <sz val="9"/>
        <rFont val="Arial"/>
        <family val="2"/>
      </rPr>
      <t>Barra de apoio em ângulo de 90°, para pessoas com mobilidade reduzida, em tubo de aço inoxidável de 1 1/2´ x 800 x 800 mm</t>
    </r>
  </si>
  <si>
    <r>
      <rPr>
        <sz val="9"/>
        <rFont val="Arial"/>
        <family val="2"/>
      </rPr>
      <t>Barra de apoio lateral para lavatório, para pessoas com mobilidade reduzida, em tubo de aço inoxidável de 1.1/4", comprimento 25 a 30 cm</t>
    </r>
  </si>
  <si>
    <r>
      <rPr>
        <sz val="9"/>
        <rFont val="Arial"/>
        <family val="2"/>
      </rPr>
      <t>Revestimento em chapa de aço inoxidável para proteção de portas, altura de 40 cm</t>
    </r>
  </si>
  <si>
    <r>
      <rPr>
        <sz val="9"/>
        <rFont val="Arial"/>
        <family val="2"/>
      </rPr>
      <t>Revestimento em borracha sintética colorida de 5 mm, para sinalização tátil de alerta / direcional - colado</t>
    </r>
  </si>
  <si>
    <r>
      <rPr>
        <sz val="9"/>
        <rFont val="Arial"/>
        <family val="2"/>
      </rPr>
      <t>Sinalização visual de degraus com pintura esmalte epóxi, comprimento de 20 cm</t>
    </r>
  </si>
  <si>
    <r>
      <rPr>
        <sz val="9"/>
        <rFont val="Arial"/>
        <family val="2"/>
      </rPr>
      <t>Placa para sinalização tátil (início ou final) em braile para corrimão</t>
    </r>
  </si>
  <si>
    <r>
      <rPr>
        <sz val="9"/>
        <rFont val="Arial"/>
        <family val="2"/>
      </rPr>
      <t>Placa para sinalização tátil (pavimento) em braile para corrimão</t>
    </r>
  </si>
  <si>
    <r>
      <rPr>
        <sz val="9"/>
        <rFont val="Arial"/>
        <family val="2"/>
      </rPr>
      <t>Anel de borracha para sinalização tátil para corrimão, diâmetro de 4,5 cm</t>
    </r>
  </si>
  <si>
    <r>
      <rPr>
        <sz val="9"/>
        <rFont val="Arial"/>
        <family val="2"/>
      </rPr>
      <t>Sistema de alarme PNE com indicador audiovisual, para pessoas com mobilidade reduzida ou cadeirante</t>
    </r>
  </si>
  <si>
    <r>
      <rPr>
        <sz val="9"/>
        <rFont val="Arial"/>
        <family val="2"/>
      </rPr>
      <t>Placa de identificação em alumínio para WC, com desenho universal de acessibilidade</t>
    </r>
  </si>
  <si>
    <r>
      <rPr>
        <sz val="9"/>
        <rFont val="Arial"/>
        <family val="2"/>
      </rPr>
      <t>Assento articulado para banho, em alumínio com pintura epóxi de 700 x 450 mm</t>
    </r>
  </si>
  <si>
    <r>
      <rPr>
        <sz val="9"/>
        <rFont val="Arial"/>
        <family val="2"/>
      </rPr>
      <t>Purificador de pressão elétrico em chapa eletrozincado pré-pintada e tampo em aço inoxidável, tipo coluna, capacidade de refrigeração de 2 l/h - conjugado</t>
    </r>
  </si>
  <si>
    <r>
      <rPr>
        <sz val="9"/>
        <rFont val="Arial"/>
        <family val="2"/>
      </rPr>
      <t>Perfil de acabamento com borracha termoplástica vulcanizada contínua flexível, para junta de dilatação de embutir - piso-piso</t>
    </r>
  </si>
  <si>
    <r>
      <rPr>
        <sz val="9"/>
        <rFont val="Arial"/>
        <family val="2"/>
      </rPr>
      <t>Perfil de acabamento com borracha termoplástica vulcanizada contínua flexível, para junta de dilatação de embutir - piso-parede</t>
    </r>
  </si>
  <si>
    <r>
      <rPr>
        <sz val="9"/>
        <rFont val="Arial"/>
        <family val="2"/>
      </rPr>
      <t>Impermeabilização em argamassa polimérica com reforço em tela poliéster para pressão hidrostática positiva</t>
    </r>
  </si>
  <si>
    <r>
      <rPr>
        <sz val="9"/>
        <rFont val="Arial"/>
        <family val="2"/>
      </rPr>
      <t>Tampo/bancada em granito, com frontão, espessura de 2 cm, acabamento polido</t>
    </r>
  </si>
  <si>
    <r>
      <rPr>
        <sz val="9"/>
        <rFont val="Arial"/>
        <family val="2"/>
      </rPr>
      <t>Tampo/bancada em concreto armado, revestido em aço inoxidável fosco polido</t>
    </r>
  </si>
  <si>
    <r>
      <rPr>
        <sz val="9"/>
        <rFont val="Arial"/>
        <family val="2"/>
      </rPr>
      <t>Cuba em aço inoxidável simples de 500x400x200mm</t>
    </r>
  </si>
  <si>
    <r>
      <rPr>
        <sz val="9"/>
        <rFont val="Arial"/>
        <family val="2"/>
      </rPr>
      <t>Cuba em aço inoxidável simples de 600x500x300mm</t>
    </r>
  </si>
  <si>
    <r>
      <rPr>
        <sz val="9"/>
        <rFont val="Arial"/>
        <family val="2"/>
      </rPr>
      <t>Cantoneira e perfis em ferro</t>
    </r>
  </si>
  <si>
    <r>
      <rPr>
        <sz val="9"/>
        <rFont val="Arial"/>
        <family val="2"/>
      </rPr>
      <t>Superfície sólido mineral para bancadas, saias, frontões e/ou cubas</t>
    </r>
  </si>
  <si>
    <r>
      <rPr>
        <sz val="9"/>
        <rFont val="Arial"/>
        <family val="2"/>
      </rPr>
      <t>Placa comemorativa em aço inoxidável escovado</t>
    </r>
  </si>
  <si>
    <r>
      <rPr>
        <sz val="9"/>
        <rFont val="Arial"/>
        <family val="2"/>
      </rPr>
      <t>Placa de identificação em acrílico com texto em vinil</t>
    </r>
  </si>
  <si>
    <r>
      <rPr>
        <sz val="9"/>
        <rFont val="Arial"/>
        <family val="2"/>
      </rPr>
      <t>Sinalização com pictograma em tinta acrílica</t>
    </r>
  </si>
  <si>
    <r>
      <rPr>
        <sz val="9"/>
        <rFont val="Arial"/>
        <family val="2"/>
      </rPr>
      <t>Limpeza e regularização de áreas para ajardinamento (jardins e canteiros)</t>
    </r>
  </si>
  <si>
    <r>
      <rPr>
        <sz val="9"/>
        <rFont val="Arial"/>
        <family val="2"/>
      </rPr>
      <t>Forração com Lírio Amarelo, mínimo 18 mudas / m² - h= 0,50 m</t>
    </r>
  </si>
  <si>
    <r>
      <rPr>
        <sz val="9"/>
        <rFont val="Arial"/>
        <family val="2"/>
      </rPr>
      <t>Plantio de grama esmeralda em placas (jardins e canteiros)</t>
    </r>
  </si>
  <si>
    <r>
      <rPr>
        <sz val="9"/>
        <rFont val="Arial"/>
        <family val="2"/>
      </rPr>
      <t>Eletroduto de PVC rígido roscável de 3/4´ - com acessórios</t>
    </r>
  </si>
  <si>
    <r>
      <rPr>
        <sz val="9"/>
        <rFont val="Arial"/>
        <family val="2"/>
      </rPr>
      <t>Eletroduto de PVC rígido roscável de 1´ - com acessórios</t>
    </r>
  </si>
  <si>
    <r>
      <rPr>
        <sz val="9"/>
        <rFont val="Arial"/>
        <family val="2"/>
      </rPr>
      <t>Eletroduto de PVC rígido roscável de 2´ - com acessórios</t>
    </r>
  </si>
  <si>
    <r>
      <rPr>
        <sz val="9"/>
        <rFont val="Arial"/>
        <family val="2"/>
      </rPr>
      <t>Eletroduto corrugado em polietileno de alta densidade, DN= 75 mm, com acessórios</t>
    </r>
  </si>
  <si>
    <r>
      <rPr>
        <sz val="9"/>
        <rFont val="Arial"/>
        <family val="2"/>
      </rPr>
      <t>Eletroduto corrugado em polietileno de alta densidade, DN= 100 mm, com acessórios</t>
    </r>
  </si>
  <si>
    <r>
      <rPr>
        <sz val="9"/>
        <rFont val="Arial"/>
        <family val="2"/>
      </rPr>
      <t>Eletroduto de PVC corrugado flexível leve, diâmetro externo de 25 mm</t>
    </r>
  </si>
  <si>
    <r>
      <rPr>
        <sz val="9"/>
        <rFont val="Arial"/>
        <family val="2"/>
      </rPr>
      <t>Eletroduto de PVC corrugado flexível leve, diâmetro externo de 32 mm</t>
    </r>
  </si>
  <si>
    <r>
      <rPr>
        <sz val="9"/>
        <rFont val="Arial"/>
        <family val="2"/>
      </rPr>
      <t>Eletroduto galvanizado a quente conforme NBR6323 - 3/4´ - com acessórios</t>
    </r>
  </si>
  <si>
    <r>
      <rPr>
        <sz val="9"/>
        <rFont val="Arial"/>
        <family val="2"/>
      </rPr>
      <t>Eletroduto galvanizado a quente conforme NBR6323 - 1´ - com acessórios</t>
    </r>
  </si>
  <si>
    <r>
      <rPr>
        <sz val="9"/>
        <rFont val="Arial"/>
        <family val="2"/>
      </rPr>
      <t>Eletroduto galvanizado a quente conforme NBR5598 - 1 1/4´ com acessórios</t>
    </r>
  </si>
  <si>
    <r>
      <rPr>
        <sz val="9"/>
        <rFont val="Arial"/>
        <family val="2"/>
      </rPr>
      <t>Eletroduto galvanizado a quente conforme NBR5598 - 1 1/2´ com acessórios</t>
    </r>
  </si>
  <si>
    <r>
      <rPr>
        <sz val="9"/>
        <rFont val="Arial"/>
        <family val="2"/>
      </rPr>
      <t>Eletroduto galvanizado a quente conforme NBR6323 - 2´ com acessórios</t>
    </r>
  </si>
  <si>
    <r>
      <rPr>
        <sz val="9"/>
        <rFont val="Arial"/>
        <family val="2"/>
      </rPr>
      <t>Eletroduto galvanizado a quente conforme NBR5598 - 2 1/2´ com acessórios</t>
    </r>
  </si>
  <si>
    <r>
      <rPr>
        <sz val="9"/>
        <rFont val="Arial"/>
        <family val="2"/>
      </rPr>
      <t>Eletroduto galvanizado a quente conforme NBR6323 - 4´ com acessórios</t>
    </r>
  </si>
  <si>
    <r>
      <rPr>
        <sz val="9"/>
        <rFont val="Arial"/>
        <family val="2"/>
      </rPr>
      <t>Condulete metálico de 3/4´</t>
    </r>
  </si>
  <si>
    <r>
      <rPr>
        <sz val="9"/>
        <rFont val="Arial"/>
        <family val="2"/>
      </rPr>
      <t>Condulete metálico de 1´</t>
    </r>
  </si>
  <si>
    <r>
      <rPr>
        <sz val="9"/>
        <rFont val="Arial"/>
        <family val="2"/>
      </rPr>
      <t>Caixa de ferro estampada 4´ x 2´</t>
    </r>
  </si>
  <si>
    <r>
      <rPr>
        <sz val="9"/>
        <rFont val="Arial"/>
        <family val="2"/>
      </rPr>
      <t>Caixa de ferro estampada 4´ x 4´</t>
    </r>
  </si>
  <si>
    <r>
      <rPr>
        <sz val="9"/>
        <rFont val="Arial"/>
        <family val="2"/>
      </rPr>
      <t>Caixa de equalização, de embutir, em aço com barramento, de 200 x 200 mm e tampa</t>
    </r>
  </si>
  <si>
    <r>
      <rPr>
        <sz val="9"/>
        <rFont val="Arial"/>
        <family val="2"/>
      </rPr>
      <t>Caixa de passagem em chapa, com tampa parafusada, 100 x 100 x 80 mm</t>
    </r>
  </si>
  <si>
    <r>
      <rPr>
        <sz val="9"/>
        <rFont val="Arial"/>
        <family val="2"/>
      </rPr>
      <t>Caixa de passagem em chapa, com tampa parafusada, 150 x 150 x 80 mm</t>
    </r>
  </si>
  <si>
    <r>
      <rPr>
        <sz val="9"/>
        <rFont val="Arial"/>
        <family val="2"/>
      </rPr>
      <t>Caixa de passagem em chapa, com tampa parafusada, 200 x 200 x 100 mm</t>
    </r>
  </si>
  <si>
    <r>
      <rPr>
        <sz val="9"/>
        <rFont val="Arial"/>
        <family val="2"/>
      </rPr>
      <t>Caixa de passagem em chapa, com tampa parafusada, 500 x 500 x 150 mm</t>
    </r>
  </si>
  <si>
    <r>
      <rPr>
        <sz val="9"/>
        <rFont val="Arial"/>
        <family val="2"/>
      </rPr>
      <t>Leito para cabos, tipo pesado, em aço galvanizado de 800 x 100 mm - com acessórios</t>
    </r>
  </si>
  <si>
    <r>
      <rPr>
        <sz val="9"/>
        <rFont val="Arial"/>
        <family val="2"/>
      </rPr>
      <t>Eletrocalha perfurada galvanizada a fogo, 300x100 mm, com acessórios</t>
    </r>
  </si>
  <si>
    <r>
      <rPr>
        <sz val="9"/>
        <rFont val="Arial"/>
        <family val="2"/>
      </rPr>
      <t>Eletrocalha perfurada galvanizada a fogo, 400x100 mm, com acessórios</t>
    </r>
  </si>
  <si>
    <r>
      <rPr>
        <sz val="9"/>
        <rFont val="Arial"/>
        <family val="2"/>
      </rPr>
      <t>Tampa de encaixe para eletrocalha, galvanizada a fogo, L= 300 mm</t>
    </r>
  </si>
  <si>
    <r>
      <rPr>
        <sz val="9"/>
        <rFont val="Arial"/>
        <family val="2"/>
      </rPr>
      <t>Tampa de encaixe para eletrocalha, galvanizada a fogo, L= 400 mm</t>
    </r>
  </si>
  <si>
    <r>
      <rPr>
        <sz val="9"/>
        <rFont val="Arial"/>
        <family val="2"/>
      </rPr>
      <t>Suporte para eletrocalha, galvanizado a fogo, 300x100 mm</t>
    </r>
  </si>
  <si>
    <r>
      <rPr>
        <sz val="9"/>
        <rFont val="Arial"/>
        <family val="2"/>
      </rPr>
      <t>Suporte para eletrocalha, galvanizado a fogo, 400x100 mm</t>
    </r>
  </si>
  <si>
    <r>
      <rPr>
        <sz val="9"/>
        <rFont val="Arial"/>
        <family val="2"/>
      </rPr>
      <t>Perfilado perfurado 38 x 38 mm em chapa 14 pré-zincada, com acessórios</t>
    </r>
  </si>
  <si>
    <r>
      <rPr>
        <sz val="9"/>
        <rFont val="Arial"/>
        <family val="2"/>
      </rPr>
      <t>Vergalhão com rosca, porca e arruela de diâmetro 1/4´ (tirante)</t>
    </r>
  </si>
  <si>
    <r>
      <rPr>
        <sz val="9"/>
        <rFont val="Arial"/>
        <family val="2"/>
      </rPr>
      <t>Saída lateral simples, diâmetro de 3/4´</t>
    </r>
  </si>
  <si>
    <r>
      <rPr>
        <sz val="9"/>
        <rFont val="Arial"/>
        <family val="2"/>
      </rPr>
      <t>Saída lateral simples, diâmetro de 1´</t>
    </r>
  </si>
  <si>
    <r>
      <rPr>
        <sz val="9"/>
        <rFont val="Arial"/>
        <family val="2"/>
      </rPr>
      <t>Mão francesa simples, galvanizada a fogo, L= 300 mm</t>
    </r>
  </si>
  <si>
    <r>
      <rPr>
        <sz val="9"/>
        <rFont val="Arial"/>
        <family val="2"/>
      </rPr>
      <t>Mão francesa simples, galvanizada a fogo, L= 400 mm</t>
    </r>
  </si>
  <si>
    <r>
      <rPr>
        <sz val="9"/>
        <rFont val="Arial"/>
        <family val="2"/>
      </rPr>
      <t>Interruptor bipolar simples, 1 tecla dupla e placa</t>
    </r>
  </si>
  <si>
    <r>
      <rPr>
        <sz val="9"/>
        <rFont val="Arial"/>
        <family val="2"/>
      </rPr>
      <t>Interruptor bipolar paralelo, 1 tecla dupla e placa</t>
    </r>
  </si>
  <si>
    <r>
      <rPr>
        <sz val="9"/>
        <rFont val="Arial"/>
        <family val="2"/>
      </rPr>
      <t>Sensor de presença para teto, com fotocélula, para lâmpada qualquer</t>
    </r>
  </si>
  <si>
    <r>
      <rPr>
        <sz val="9"/>
        <rFont val="Arial"/>
        <family val="2"/>
      </rPr>
      <t>Tomada 2P+T de 10 A - 250 V, completa</t>
    </r>
  </si>
  <si>
    <r>
      <rPr>
        <sz val="9"/>
        <rFont val="Arial"/>
        <family val="2"/>
      </rPr>
      <t>Tomada 2P+T de 20 A - 250 V, completa</t>
    </r>
  </si>
  <si>
    <r>
      <rPr>
        <sz val="9"/>
        <rFont val="Arial"/>
        <family val="2"/>
      </rPr>
      <t>Sistema ininterrupto de energia, trifásico on line de 80 kVA (220/127 V), com autonomia de 15 minutos</t>
    </r>
  </si>
  <si>
    <r>
      <rPr>
        <sz val="9"/>
        <rFont val="Arial"/>
        <family val="2"/>
      </rPr>
      <t>Luminária retangular de embutir tipo calha fechada, com difusor plano, para 2 lâmpadas fluorescentes tubulares de 28 W/32 W/36 W/54 W</t>
    </r>
  </si>
  <si>
    <r>
      <rPr>
        <sz val="9"/>
        <rFont val="Arial"/>
        <family val="2"/>
      </rPr>
      <t>Luminária LED redonda de embutir com difusor translúcido, 4000 K, fluxo luminoso de 800 a 1060 lm, potência de 9 W a 12 W</t>
    </r>
  </si>
  <si>
    <r>
      <rPr>
        <sz val="9"/>
        <rFont val="Arial"/>
        <family val="2"/>
      </rPr>
      <t>Projetor retangular fechado, com alojamento para reator, para lâmpada vapor metálico ou vapor de sódio de 150 W a 400 W</t>
    </r>
  </si>
  <si>
    <r>
      <rPr>
        <sz val="9"/>
        <rFont val="Arial"/>
        <family val="2"/>
      </rPr>
      <t>Luminária triangular de sobrepor tipo arandela para fluorescente compacta de 15 W/20 W/23 W</t>
    </r>
  </si>
  <si>
    <r>
      <rPr>
        <sz val="9"/>
        <rFont val="Arial"/>
        <family val="2"/>
      </rPr>
      <t>Reator eletromagnético de alto fator de potência, para lâmpada vapor de sódio 150 W / 220 V</t>
    </r>
  </si>
  <si>
    <r>
      <rPr>
        <sz val="9"/>
        <rFont val="Arial"/>
        <family val="2"/>
      </rPr>
      <t>Lâmpada de vapor metálico tubular, base G12 de 150 W</t>
    </r>
  </si>
  <si>
    <r>
      <rPr>
        <sz val="9"/>
        <rFont val="Arial"/>
        <family val="2"/>
      </rPr>
      <t>Lâmpada fluorescente tubular, base bipino bilateral de 20 W</t>
    </r>
  </si>
  <si>
    <r>
      <rPr>
        <sz val="9"/>
        <rFont val="Arial"/>
        <family val="2"/>
      </rPr>
      <t>Reator eletrônico de alto fator de potência com partida instantânea, para 2 lâmpadas fluorescentes tubulares, base bipino bilateral, 28 W - 127 V / 220 V</t>
    </r>
  </si>
  <si>
    <r>
      <rPr>
        <sz val="9"/>
        <rFont val="Arial"/>
        <family val="2"/>
      </rPr>
      <t>Lâmpada fluorescente tubular, base bipino bilateral de 28 W</t>
    </r>
  </si>
  <si>
    <r>
      <rPr>
        <sz val="9"/>
        <rFont val="Arial"/>
        <family val="2"/>
      </rPr>
      <t>Poste telecônico reto em aço SAE 1010/1020 galvanizado a fogo, altura de 6,00 m</t>
    </r>
  </si>
  <si>
    <r>
      <rPr>
        <sz val="9"/>
        <rFont val="Arial"/>
        <family val="2"/>
      </rPr>
      <t>Luminária LED retangular para poste, fluxo luminoso de 27624 lm, eficiência mínima 135 lm/W - potência de 204 W</t>
    </r>
  </si>
  <si>
    <r>
      <rPr>
        <sz val="9"/>
        <rFont val="Arial"/>
        <family val="2"/>
      </rPr>
      <t>Suporte tubular de fixação em poste para 2 luminárias tipo pétala</t>
    </r>
  </si>
  <si>
    <r>
      <rPr>
        <sz val="9"/>
        <rFont val="Arial"/>
        <family val="2"/>
      </rPr>
      <t>Plugue prolongador com 2P+T de 10A, 250V</t>
    </r>
  </si>
  <si>
    <r>
      <rPr>
        <sz val="9"/>
        <rFont val="Arial"/>
        <family val="2"/>
      </rPr>
      <t>Tomada de canaleta/perfilado universal 2P+T, com caixa e tampa</t>
    </r>
  </si>
  <si>
    <r>
      <rPr>
        <sz val="9"/>
        <rFont val="Arial"/>
        <family val="2"/>
      </rPr>
      <t>Cabo de cobre flexível de 3 x 1,5 mm², isolamento 500 V - isolação PP 70°C</t>
    </r>
  </si>
  <si>
    <r>
      <rPr>
        <sz val="9"/>
        <rFont val="Arial"/>
        <family val="2"/>
      </rPr>
      <t>Presilha em latão para cabos de 16 até 50 mm²</t>
    </r>
  </si>
  <si>
    <r>
      <rPr>
        <sz val="9"/>
        <rFont val="Arial"/>
        <family val="2"/>
      </rPr>
      <t>Captor tipo Franklin, h= 300 mm, 4 pontos, 2 descidas, acabamento cromado</t>
    </r>
  </si>
  <si>
    <r>
      <rPr>
        <sz val="9"/>
        <rFont val="Arial"/>
        <family val="2"/>
      </rPr>
      <t>Braçadeira de contraventagem para mastro de diâmetro 2´</t>
    </r>
  </si>
  <si>
    <r>
      <rPr>
        <sz val="9"/>
        <rFont val="Arial"/>
        <family val="2"/>
      </rPr>
      <t>Apoio para mastro de diâmetro 2´</t>
    </r>
  </si>
  <si>
    <r>
      <rPr>
        <sz val="9"/>
        <rFont val="Arial"/>
        <family val="2"/>
      </rPr>
      <t>Base para mastro de diâmetro 2´</t>
    </r>
  </si>
  <si>
    <r>
      <rPr>
        <sz val="9"/>
        <rFont val="Arial"/>
        <family val="2"/>
      </rPr>
      <t>Contraventagem com cabo para mastro de diâmetro 2´</t>
    </r>
  </si>
  <si>
    <r>
      <rPr>
        <sz val="9"/>
        <rFont val="Arial"/>
        <family val="2"/>
      </rPr>
      <t>Mastro simples galvanizado de diâmetro 2´</t>
    </r>
  </si>
  <si>
    <r>
      <rPr>
        <sz val="9"/>
        <rFont val="Arial"/>
        <family val="2"/>
      </rPr>
      <t>Sinalizador de obstáculo duplo, com célula fotoelétrica</t>
    </r>
  </si>
  <si>
    <r>
      <rPr>
        <sz val="9"/>
        <rFont val="Arial"/>
        <family val="2"/>
      </rPr>
      <t>Isolador galvanizado para mastro de diâmetro 2´, simples com 2 descidas</t>
    </r>
  </si>
  <si>
    <r>
      <rPr>
        <sz val="9"/>
        <rFont val="Arial"/>
        <family val="2"/>
      </rPr>
      <t>Caixa de inspeção suspensa</t>
    </r>
  </si>
  <si>
    <r>
      <rPr>
        <sz val="9"/>
        <rFont val="Arial"/>
        <family val="2"/>
      </rPr>
      <t>Conector de emenda em latão para cabo de até 50 mm² com 4 parafusos</t>
    </r>
  </si>
  <si>
    <r>
      <rPr>
        <sz val="9"/>
        <rFont val="Arial"/>
        <family val="2"/>
      </rPr>
      <t>Solda exotérmica conexão cabo-ferro de construção com cabo em X sobreposto, bitola do cabo de 35mm² a 70mm² para haste de 5/8"</t>
    </r>
  </si>
  <si>
    <r>
      <rPr>
        <sz val="9"/>
        <rFont val="Arial"/>
        <family val="2"/>
      </rPr>
      <t>Cabo de cobre nu, têmpera mole, classe 2, de 35 mm²</t>
    </r>
  </si>
  <si>
    <r>
      <rPr>
        <sz val="9"/>
        <rFont val="Arial"/>
        <family val="2"/>
      </rPr>
      <t>Cabo de cobre nu, têmpera mole, classe 2, de 50 mm²</t>
    </r>
  </si>
  <si>
    <r>
      <rPr>
        <sz val="9"/>
        <rFont val="Arial"/>
        <family val="2"/>
      </rPr>
      <t>Caixa de equalização, de embutir, em aço com barramento, de 400 x 400 mm e tampa</t>
    </r>
  </si>
  <si>
    <r>
      <rPr>
        <sz val="9"/>
        <rFont val="Arial"/>
        <family val="2"/>
      </rPr>
      <t>Cabo de cobre flexível de 10 mm², isolamento 0,6/1kV - isolação HEPR 90°C</t>
    </r>
  </si>
  <si>
    <r>
      <rPr>
        <sz val="9"/>
        <rFont val="Arial"/>
        <family val="2"/>
      </rPr>
      <t>Conector split-bolt para cabo de 35 mm², latão, com rabicho</t>
    </r>
  </si>
  <si>
    <r>
      <rPr>
        <sz val="9"/>
        <rFont val="Arial"/>
        <family val="2"/>
      </rPr>
      <t>Conector split-bolt para cabo de 50 mm², latão, com rabicho</t>
    </r>
  </si>
  <si>
    <r>
      <rPr>
        <sz val="9"/>
        <rFont val="Arial"/>
        <family val="2"/>
      </rPr>
      <t>Haste de aterramento de 3/4´ x 3 m</t>
    </r>
  </si>
  <si>
    <r>
      <rPr>
        <sz val="9"/>
        <rFont val="Arial"/>
        <family val="2"/>
      </rPr>
      <t>Conector olhal cabo/haste de 5/8´</t>
    </r>
  </si>
  <si>
    <r>
      <rPr>
        <sz val="9"/>
        <rFont val="Arial"/>
        <family val="2"/>
      </rPr>
      <t>Caixa de inspeção do terra cilíndrica em PVC rígido, diâmetro de 300 mm - h= 400 mm</t>
    </r>
  </si>
  <si>
    <r>
      <rPr>
        <sz val="9"/>
        <rFont val="Arial"/>
        <family val="2"/>
      </rPr>
      <t>Tampa para caixa de inspeção cilíndrica, aço galvanizado</t>
    </r>
  </si>
  <si>
    <r>
      <rPr>
        <sz val="9"/>
        <rFont val="Arial"/>
        <family val="2"/>
      </rPr>
      <t>Barra condutora chata em cobre de 3/4´ x 3/16´, inclusive acessórios de fixação</t>
    </r>
  </si>
  <si>
    <r>
      <rPr>
        <sz val="9"/>
        <rFont val="Arial"/>
        <family val="2"/>
      </rPr>
      <t>Cabo de cobre flexível de 2,5 mm², isolamento 0,6/1 kV - isolação HEPR 90°C - baixa emissão de fumaça e gases</t>
    </r>
  </si>
  <si>
    <r>
      <rPr>
        <sz val="9"/>
        <rFont val="Arial"/>
        <family val="2"/>
      </rPr>
      <t>Cabo de cobre flexível de 4 mm², isolamento 0,6/1 kV -  isolação HEPR 90°C - baixa emissão de fumaça e gases</t>
    </r>
  </si>
  <si>
    <r>
      <rPr>
        <sz val="9"/>
        <rFont val="Arial"/>
        <family val="2"/>
      </rPr>
      <t>Cabo de cobre flexível de 6 mm², isolamento 0,6/1 kV - isolação HEPR 90°C - baixa emissão de fumaça e gases</t>
    </r>
  </si>
  <si>
    <r>
      <rPr>
        <sz val="9"/>
        <rFont val="Arial"/>
        <family val="2"/>
      </rPr>
      <t>Cabo de cobre flexível de 10 mm², isolamento 0,6/1 kV - isolação HEPR 90°C - baixa emissão de fumaça e gases</t>
    </r>
  </si>
  <si>
    <r>
      <rPr>
        <sz val="9"/>
        <rFont val="Arial"/>
        <family val="2"/>
      </rPr>
      <t>Cabo de cobre flexível de 16 mm², isolamento 0,6/1 kV - isolação HEPR 90°C - baixa emissão de fumaça e gases</t>
    </r>
  </si>
  <si>
    <r>
      <rPr>
        <sz val="9"/>
        <rFont val="Arial"/>
        <family val="2"/>
      </rPr>
      <t>Cabo de cobre flexível de 25 mm², isolamento 0,6/1 kV - isolação HEPR 90°C - baixa emissão de fumaça e gases</t>
    </r>
  </si>
  <si>
    <r>
      <rPr>
        <sz val="9"/>
        <rFont val="Arial"/>
        <family val="2"/>
      </rPr>
      <t>Cabo de cobre flexível de 35 mm², isolamento 0,6/1 kV - isolação HEPR 90°C - baixa emissão de fumaça e gases</t>
    </r>
  </si>
  <si>
    <r>
      <rPr>
        <sz val="9"/>
        <rFont val="Arial"/>
        <family val="2"/>
      </rPr>
      <t>Cabo de cobre flexível de 50 mm², isolamento 0,6/1 kV - isolação HEPR 90°C - baixa emissão de fumaça e gases</t>
    </r>
  </si>
  <si>
    <r>
      <rPr>
        <sz val="9"/>
        <rFont val="Arial"/>
        <family val="2"/>
      </rPr>
      <t>Cabo de cobre flexível de 70 mm², isolamento 0,6/1 kV - isolação HEPR 90°C - baixa emissão de fumaça e gases</t>
    </r>
  </si>
  <si>
    <r>
      <rPr>
        <sz val="9"/>
        <rFont val="Arial"/>
        <family val="2"/>
      </rPr>
      <t>Cabo de cobre flexível de 95 mm², isolamento 0,6/1 kV - isolação HEPR 90°C - baixa emissão de fumaça e gases</t>
    </r>
  </si>
  <si>
    <r>
      <rPr>
        <sz val="9"/>
        <rFont val="Arial"/>
        <family val="2"/>
      </rPr>
      <t>Cabo de cobre flexível de 120 mm², isolamento 0,6/1 kV - isolação HEPR 90°C - baixa emissão de fumaça e gases</t>
    </r>
  </si>
  <si>
    <r>
      <rPr>
        <sz val="9"/>
        <rFont val="Arial"/>
        <family val="2"/>
      </rPr>
      <t>Cabo de cobre flexível de 150 mm², isolamento 0,6/1 kV - isolação HEPR 90°C - baixa emissão de fumaça e gases</t>
    </r>
  </si>
  <si>
    <r>
      <rPr>
        <sz val="9"/>
        <rFont val="Arial"/>
        <family val="2"/>
      </rPr>
      <t>Cabo de cobre flexível de 185 mm², isolamento 0,6/1 kV - isolação HEPR 90°C - baixa emissão de fumaça e gases</t>
    </r>
  </si>
  <si>
    <r>
      <rPr>
        <sz val="9"/>
        <rFont val="Arial"/>
        <family val="2"/>
      </rPr>
      <t>Cabo de cobre flexível de 240 mm², isolamento 0,6/1 kV - isolação HEPR 90°C - baixa emissão de fumaça e gases</t>
    </r>
  </si>
  <si>
    <r>
      <rPr>
        <sz val="9"/>
        <rFont val="Arial"/>
        <family val="2"/>
      </rPr>
      <t>Terminal de compressão para cabo de 2,5 mm²</t>
    </r>
  </si>
  <si>
    <r>
      <rPr>
        <sz val="9"/>
        <rFont val="Arial"/>
        <family val="2"/>
      </rPr>
      <t>Terminal de pressão/compressão para cabo de 6 até 10 mm²</t>
    </r>
  </si>
  <si>
    <r>
      <rPr>
        <sz val="9"/>
        <rFont val="Arial"/>
        <family val="2"/>
      </rPr>
      <t>Terminal de pressão/compressão para cabo de 16 mm²</t>
    </r>
  </si>
  <si>
    <r>
      <rPr>
        <sz val="9"/>
        <rFont val="Arial"/>
        <family val="2"/>
      </rPr>
      <t>Terminal de pressão/compressão para cabo de 25 mm²</t>
    </r>
  </si>
  <si>
    <r>
      <rPr>
        <sz val="9"/>
        <rFont val="Arial"/>
        <family val="2"/>
      </rPr>
      <t>Terminal de pressão/compressão para cabo de 35 mm²</t>
    </r>
  </si>
  <si>
    <r>
      <rPr>
        <sz val="9"/>
        <rFont val="Arial"/>
        <family val="2"/>
      </rPr>
      <t>Terminal de pressão/compressão para cabo de 50 mm²</t>
    </r>
  </si>
  <si>
    <r>
      <rPr>
        <sz val="9"/>
        <rFont val="Arial"/>
        <family val="2"/>
      </rPr>
      <t>Terminal de pressão/compressão para cabo de 70 mm²</t>
    </r>
  </si>
  <si>
    <r>
      <rPr>
        <sz val="9"/>
        <rFont val="Arial"/>
        <family val="2"/>
      </rPr>
      <t>Terminal de pressão/compressão para cabo de 95 mm²</t>
    </r>
  </si>
  <si>
    <r>
      <rPr>
        <sz val="9"/>
        <rFont val="Arial"/>
        <family val="2"/>
      </rPr>
      <t>Terminal de pressão/compressão para cabo de 120 mm²</t>
    </r>
  </si>
  <si>
    <r>
      <rPr>
        <sz val="9"/>
        <rFont val="Arial"/>
        <family val="2"/>
      </rPr>
      <t>Terminal de pressão/compressão para cabo de 150 mm²</t>
    </r>
  </si>
  <si>
    <r>
      <rPr>
        <sz val="9"/>
        <rFont val="Arial"/>
        <family val="2"/>
      </rPr>
      <t>Terminal de pressão/compressão para cabo de 185 mm²</t>
    </r>
  </si>
  <si>
    <r>
      <rPr>
        <sz val="9"/>
        <rFont val="Arial"/>
        <family val="2"/>
      </rPr>
      <t>Terminal de pressão/compressão para cabo de 240 mm²</t>
    </r>
  </si>
  <si>
    <r>
      <rPr>
        <sz val="9"/>
        <rFont val="Arial"/>
        <family val="2"/>
      </rPr>
      <t>Painel autoportante em chapa de aço, com proteção mínima IP 54 - sem componentes</t>
    </r>
  </si>
  <si>
    <r>
      <rPr>
        <sz val="9"/>
        <rFont val="Arial"/>
        <family val="2"/>
      </rPr>
      <t>Quadro de distribuição universal de embutir, para disjuntores 16 DIN / 12 Bolt-on - 150 A - sem componentes</t>
    </r>
  </si>
  <si>
    <r>
      <rPr>
        <sz val="9"/>
        <rFont val="Arial"/>
        <family val="2"/>
      </rPr>
      <t>Quadro de distribuição universal de embutir, para disjuntores 24 DIN / 18 Bolt-on - 150 A - sem componentes</t>
    </r>
  </si>
  <si>
    <r>
      <rPr>
        <sz val="9"/>
        <rFont val="Arial"/>
        <family val="2"/>
      </rPr>
      <t>Quadro de distribuição universal de embutir, para disjuntores 34 DIN / 24 Bolt-on - 150 A - sem componentes</t>
    </r>
  </si>
  <si>
    <r>
      <rPr>
        <sz val="9"/>
        <rFont val="Arial"/>
        <family val="2"/>
      </rPr>
      <t>Quadro de distribuição universal de embutir, para disjuntores 44 DIN / 32 Bolt-on - 150 A - sem componentes</t>
    </r>
  </si>
  <si>
    <r>
      <rPr>
        <sz val="9"/>
        <rFont val="Arial"/>
        <family val="2"/>
      </rPr>
      <t>Quadro de distribuição universal de embutir, para disjuntores 56 DIN / 40 Bolt-on - 225 A - sem componentes</t>
    </r>
  </si>
  <si>
    <r>
      <rPr>
        <sz val="9"/>
        <rFont val="Arial"/>
        <family val="2"/>
      </rPr>
      <t>Quadro de distribuição universal de embutir, para disjuntores 70 DIN / 50 Bolt-on - 225 A - sem componentes</t>
    </r>
  </si>
  <si>
    <r>
      <rPr>
        <sz val="9"/>
        <rFont val="Arial"/>
        <family val="2"/>
      </rPr>
      <t>Barramento de cobre nu</t>
    </r>
  </si>
  <si>
    <r>
      <rPr>
        <sz val="9"/>
        <rFont val="Arial"/>
        <family val="2"/>
      </rPr>
      <t>Mini-disjuntor termomagnético, bipolar 220/380 V, corrente de 10 A até 32 A</t>
    </r>
  </si>
  <si>
    <r>
      <rPr>
        <sz val="9"/>
        <rFont val="Arial"/>
        <family val="2"/>
      </rPr>
      <t>Mini-disjuntor termomagnético, bipolar 220/380 V, corrente de 40 A até 50 A</t>
    </r>
  </si>
  <si>
    <r>
      <rPr>
        <sz val="9"/>
        <rFont val="Arial"/>
        <family val="2"/>
      </rPr>
      <t>Mini-disjuntor termomagnético, bipolar 220/380 V, corrente de 63 A</t>
    </r>
  </si>
  <si>
    <r>
      <rPr>
        <sz val="9"/>
        <rFont val="Arial"/>
        <family val="2"/>
      </rPr>
      <t>Mini-disjuntor termomagnético, bipolar 400 V, corrente de 80 A até 100 A</t>
    </r>
  </si>
  <si>
    <r>
      <rPr>
        <sz val="9"/>
        <rFont val="Arial"/>
        <family val="2"/>
      </rPr>
      <t>Mini-disjuntor termomagnético, tripolar 220/380 V, corrente de 10 A até 32 A</t>
    </r>
  </si>
  <si>
    <r>
      <rPr>
        <sz val="9"/>
        <rFont val="Arial"/>
        <family val="2"/>
      </rPr>
      <t>Mini-disjuntor termomagnético, tripolar 220/380 V, corrente de 40 A até 50 A</t>
    </r>
  </si>
  <si>
    <r>
      <rPr>
        <sz val="9"/>
        <rFont val="Arial"/>
        <family val="2"/>
      </rPr>
      <t>Mini-disjuntor termomagnético, tripolar 220/380 V, corrente de 63 A</t>
    </r>
  </si>
  <si>
    <r>
      <rPr>
        <sz val="9"/>
        <rFont val="Arial"/>
        <family val="2"/>
      </rPr>
      <t>Mini-disjuntor termomagnético, tripolar 400 V, corrente de 80 A até 125 A</t>
    </r>
  </si>
  <si>
    <r>
      <rPr>
        <sz val="9"/>
        <rFont val="Arial"/>
        <family val="2"/>
      </rPr>
      <t>Disjuntor em caixa moldada tripolar, térmico e magnético fixos, tensão de isolamento 480/690V, de 70A até 150A</t>
    </r>
  </si>
  <si>
    <r>
      <rPr>
        <sz val="9"/>
        <rFont val="Arial"/>
        <family val="2"/>
      </rPr>
      <t>Disjuntor em caixa moldada tripolar, térmico e magnético fixos, tensão de isolamento 415/690V, de 175A a 250A</t>
    </r>
  </si>
  <si>
    <r>
      <rPr>
        <sz val="9"/>
        <rFont val="Arial"/>
        <family val="2"/>
      </rPr>
      <t>Disjuntor série universal, em caixa moldada, térmico fixo e magnético ajustável, tripolar 600 V, corrente de 300 A até 400 A</t>
    </r>
  </si>
  <si>
    <r>
      <rPr>
        <sz val="9"/>
        <rFont val="Arial"/>
        <family val="2"/>
      </rPr>
      <t>Disjuntor série universal, em caixa moldada, térmico fixo e magnético ajustável, tripolar 600 V, corrente de 700 A até 800 A</t>
    </r>
  </si>
  <si>
    <r>
      <rPr>
        <sz val="9"/>
        <rFont val="Arial"/>
        <family val="2"/>
      </rPr>
      <t>Disjuntor em caixa moldada, térmico e magnético ajustáveis, tripolar 630/690 V, faixa de ajuste de 440 até 630 A</t>
    </r>
  </si>
  <si>
    <r>
      <rPr>
        <sz val="9"/>
        <rFont val="Arial"/>
        <family val="2"/>
      </rPr>
      <t>Disjuntor em caixa moldada, térmico e magnético ajustáveis, tripolar 1250/690 V, faixa de ajuste de 800 até 1250 A</t>
    </r>
  </si>
  <si>
    <r>
      <rPr>
        <sz val="9"/>
        <rFont val="Arial"/>
        <family val="2"/>
      </rPr>
      <t>Supressor de surto monofásico, corrente nominal 20 kA, Imax. de surto 50 até 80 kA</t>
    </r>
  </si>
  <si>
    <r>
      <rPr>
        <sz val="9"/>
        <rFont val="Arial"/>
        <family val="2"/>
      </rPr>
      <t>Dispositivo diferencial residual de 25 A x 30 mA - 2 polos</t>
    </r>
  </si>
  <si>
    <r>
      <rPr>
        <sz val="9"/>
        <rFont val="Arial"/>
        <family val="2"/>
      </rPr>
      <t>Dispositivo diferencial residual de 40 A x 30 mA - 2 polos</t>
    </r>
  </si>
  <si>
    <r>
      <rPr>
        <sz val="9"/>
        <rFont val="Arial"/>
        <family val="2"/>
      </rPr>
      <t>Cabo para rede U/UTP 23 AWG com 4 pares - categoria 6A</t>
    </r>
  </si>
  <si>
    <r>
      <rPr>
        <sz val="9"/>
        <rFont val="Arial"/>
        <family val="2"/>
      </rPr>
      <t>Eletrocalha lisa galvanizada a fogo, 200 x 100 mm, com acessórios</t>
    </r>
  </si>
  <si>
    <r>
      <rPr>
        <sz val="9"/>
        <rFont val="Arial"/>
        <family val="2"/>
      </rPr>
      <t>Tampa de encaixe para eletrocalha, galvanizada a fogo, L= 200 mm</t>
    </r>
  </si>
  <si>
    <r>
      <rPr>
        <sz val="9"/>
        <rFont val="Arial"/>
        <family val="2"/>
      </rPr>
      <t>Suporte para eletrocalha, galvanizado a fogo, 200x100 mm</t>
    </r>
  </si>
  <si>
    <r>
      <rPr>
        <sz val="9"/>
        <rFont val="Arial"/>
        <family val="2"/>
      </rPr>
      <t>Mão francesa simples, galvanizada a fogo, L= 200 mm</t>
    </r>
  </si>
  <si>
    <r>
      <rPr>
        <sz val="9"/>
        <rFont val="Arial"/>
        <family val="2"/>
      </rPr>
      <t>Eletroduto galvanizado a quente conforme NBR5598 - 1´ com acessórios</t>
    </r>
  </si>
  <si>
    <r>
      <rPr>
        <sz val="9"/>
        <rFont val="Arial"/>
        <family val="2"/>
      </rPr>
      <t>Eletroduto corrugado em polietileno de alta densidade, DN= 50 mm, com acessórios</t>
    </r>
  </si>
  <si>
    <r>
      <rPr>
        <sz val="9"/>
        <rFont val="Arial"/>
        <family val="2"/>
      </rPr>
      <t>Caixa em PVC de 4´ x 2´</t>
    </r>
  </si>
  <si>
    <r>
      <rPr>
        <sz val="9"/>
        <rFont val="Arial"/>
        <family val="2"/>
      </rPr>
      <t>Caixa em PVC de 4´ x 4´</t>
    </r>
  </si>
  <si>
    <r>
      <rPr>
        <sz val="9"/>
        <rFont val="Arial"/>
        <family val="2"/>
      </rPr>
      <t>Rack fechado padrão metálico, 19 x 20 Us x 470 mm</t>
    </r>
  </si>
  <si>
    <r>
      <rPr>
        <sz val="9"/>
        <rFont val="Arial"/>
        <family val="2"/>
      </rPr>
      <t>Rack fechado de piso padrão metálico, 19 x 44 Us x 770 mm</t>
    </r>
  </si>
  <si>
    <r>
      <rPr>
        <sz val="9"/>
        <rFont val="Arial"/>
        <family val="2"/>
      </rPr>
      <t>Guia organizadora de cabos para rack, 19´ 1 U</t>
    </r>
  </si>
  <si>
    <r>
      <rPr>
        <sz val="9"/>
        <rFont val="Arial"/>
        <family val="2"/>
      </rPr>
      <t>Guia organizadora de cabos para rack, 19´ 2 U</t>
    </r>
  </si>
  <si>
    <r>
      <rPr>
        <sz val="9"/>
        <rFont val="Arial"/>
        <family val="2"/>
      </rPr>
      <t>Switch Gigabit 24 portas com capacidade de 10/100/1000/Mbps</t>
    </r>
  </si>
  <si>
    <r>
      <rPr>
        <sz val="9"/>
        <rFont val="Arial"/>
        <family val="2"/>
      </rPr>
      <t>Caixa subterrânea de entrada de telefonia, tipo R2 (1070 x 520 x 500) mm, padrão TELEBRÁS, com tampa</t>
    </r>
  </si>
  <si>
    <r>
      <rPr>
        <sz val="9"/>
        <rFont val="Arial"/>
        <family val="2"/>
      </rPr>
      <t>Tampa para caixa R2, padrão TELEBRÁS</t>
    </r>
  </si>
  <si>
    <r>
      <rPr>
        <sz val="9"/>
        <rFont val="Arial"/>
        <family val="2"/>
      </rPr>
      <t>Distribuidor interno óptico - 1 U para até 24 fibras</t>
    </r>
  </si>
  <si>
    <r>
      <rPr>
        <sz val="9"/>
        <rFont val="Arial"/>
        <family val="2"/>
      </rPr>
      <t>Patch cords de 1,50 ou 3,00 m - RJ-45 / RJ-45 - categoria 6A</t>
    </r>
  </si>
  <si>
    <r>
      <rPr>
        <sz val="9"/>
        <rFont val="Arial"/>
        <family val="2"/>
      </rPr>
      <t>Patch cords de 2,00 ou 3,00 m - RJ-45 / RJ-45 - categoria 6A</t>
    </r>
  </si>
  <si>
    <r>
      <rPr>
        <sz val="9"/>
        <rFont val="Arial"/>
        <family val="2"/>
      </rPr>
      <t>Patch panel de 24 portas - categoria 6</t>
    </r>
  </si>
  <si>
    <r>
      <rPr>
        <sz val="9"/>
        <rFont val="Arial"/>
        <family val="2"/>
      </rPr>
      <t>Voice panel de 50 portas - categoria 3</t>
    </r>
  </si>
  <si>
    <r>
      <rPr>
        <sz val="9"/>
        <rFont val="Arial"/>
        <family val="2"/>
      </rPr>
      <t>Cordão óptico duplex, multimodo com conector LC/LC - 2,5 m</t>
    </r>
  </si>
  <si>
    <r>
      <rPr>
        <sz val="9"/>
        <rFont val="Arial"/>
        <family val="2"/>
      </rPr>
      <t>Bandeja fixa para rack, 19´ x 500 mm</t>
    </r>
  </si>
  <si>
    <r>
      <rPr>
        <sz val="9"/>
        <rFont val="Arial"/>
        <family val="2"/>
      </rPr>
      <t>Calha de aço com 8 tomadas 2P+T - 250 V, com cabo</t>
    </r>
  </si>
  <si>
    <r>
      <rPr>
        <sz val="9"/>
        <rFont val="Arial"/>
        <family val="2"/>
      </rPr>
      <t>Calha de aço com 12 tomadas 2P+T - 250 V, com cabo</t>
    </r>
  </si>
  <si>
    <r>
      <rPr>
        <sz val="9"/>
        <rFont val="Arial"/>
        <family val="2"/>
      </rPr>
      <t>Painel frontal cego - 19´ x 2 U</t>
    </r>
  </si>
  <si>
    <r>
      <rPr>
        <sz val="9"/>
        <rFont val="Arial"/>
        <family val="2"/>
      </rPr>
      <t>Protetor de surto híbrido para rede de telecomunicações</t>
    </r>
  </si>
  <si>
    <r>
      <rPr>
        <sz val="9"/>
        <rFont val="Arial"/>
        <family val="2"/>
      </rPr>
      <t>Bloco de distribuição com protetor de surtos, para 10 pares, BTDG-10</t>
    </r>
  </si>
  <si>
    <r>
      <rPr>
        <sz val="9"/>
        <rFont val="Arial"/>
        <family val="2"/>
      </rPr>
      <t>Cabo óptico multimodo, núcleo geleado, 6 fibras, 50/125 µm - uso externo</t>
    </r>
  </si>
  <si>
    <r>
      <rPr>
        <sz val="9"/>
        <rFont val="Arial"/>
        <family val="2"/>
      </rPr>
      <t>Conector RJ-45 fêmea - categoria 6A</t>
    </r>
  </si>
  <si>
    <r>
      <rPr>
        <sz val="9"/>
        <rFont val="Arial"/>
        <family val="2"/>
      </rPr>
      <t>Tomada RJ 45 para rede de dados, com placa</t>
    </r>
  </si>
  <si>
    <r>
      <rPr>
        <sz val="9"/>
        <rFont val="Arial"/>
        <family val="2"/>
      </rPr>
      <t>Remoção de entulho separado de obra com caçamba metálica - terra, alvenaria, concreto, argamassa, madeira, papel, plástico ou metal</t>
    </r>
  </si>
  <si>
    <r>
      <rPr>
        <sz val="9"/>
        <rFont val="Arial"/>
        <family val="2"/>
      </rPr>
      <t>Demolição manual de camada impermeabilizante</t>
    </r>
  </si>
  <si>
    <r>
      <rPr>
        <sz val="9"/>
        <rFont val="Arial"/>
        <family val="2"/>
      </rPr>
      <t>Demolição manual de argamassa regularizante, isolante ou protetora e papel Kraft</t>
    </r>
  </si>
  <si>
    <r>
      <rPr>
        <sz val="9"/>
        <rFont val="Arial"/>
        <family val="2"/>
      </rPr>
      <t>Remoção de condutor aparente diâmetro externo acima de 6,5 mm</t>
    </r>
  </si>
  <si>
    <r>
      <rPr>
        <sz val="9"/>
        <rFont val="Arial"/>
        <family val="2"/>
      </rPr>
      <t>Remoção de condutor aparente diâmetro externo até 6,5 mm</t>
    </r>
  </si>
  <si>
    <r>
      <rPr>
        <sz val="9"/>
        <rFont val="Arial"/>
        <family val="2"/>
      </rPr>
      <t>Chapisco</t>
    </r>
  </si>
  <si>
    <r>
      <rPr>
        <sz val="9"/>
        <rFont val="Arial"/>
        <family val="2"/>
      </rPr>
      <t>Aplicação de papel Kraft</t>
    </r>
  </si>
  <si>
    <r>
      <rPr>
        <sz val="9"/>
        <rFont val="Arial"/>
        <family val="2"/>
      </rPr>
      <t>Impermeabilização em manta asfáltica com armadura, tipo III-B, espessura de 4 mm</t>
    </r>
  </si>
  <si>
    <r>
      <rPr>
        <sz val="9"/>
        <rFont val="Arial"/>
        <family val="2"/>
      </rPr>
      <t>Caixilho em ferro fixo, sob medida</t>
    </r>
  </si>
  <si>
    <r>
      <rPr>
        <sz val="9"/>
        <rFont val="Arial"/>
        <family val="2"/>
      </rPr>
      <t>Vidro liso transparente de 6 mm</t>
    </r>
  </si>
  <si>
    <r>
      <rPr>
        <sz val="9"/>
        <rFont val="Arial"/>
        <family val="2"/>
      </rPr>
      <t>Caixilho fixo em tela de aço galvanizado tipo ondulada com malha de 1/2", fio 12, com requadro em cantoneira de aço carbono, sob medida</t>
    </r>
  </si>
  <si>
    <r>
      <rPr>
        <sz val="9"/>
        <rFont val="Arial"/>
        <family val="2"/>
      </rPr>
      <t>Porta de abrir em tela ondulada de aço galvanizado, completa</t>
    </r>
  </si>
  <si>
    <r>
      <rPr>
        <sz val="9"/>
        <rFont val="Arial"/>
        <family val="2"/>
      </rPr>
      <t>Porta de ferro acústica, espessura de 80mm, batente tripla vedação 185mm, com fechadura e maçaneta - 50 dB</t>
    </r>
  </si>
  <si>
    <r>
      <rPr>
        <sz val="9"/>
        <rFont val="Arial"/>
        <family val="2"/>
      </rPr>
      <t>Isolamento acústico em placas de espuma semirrígida incombustível, com superfície em cunhas anecóicas, espessura de 50 mm</t>
    </r>
  </si>
  <si>
    <r>
      <rPr>
        <sz val="9"/>
        <rFont val="Arial"/>
        <family val="2"/>
      </rPr>
      <t>Bloco autônomo de iluminação de emergência LED, com autonomia mínima de 3 horas, fluxo luminoso de 2.000 até 3.000 lúmens, equipado com 2 faróis</t>
    </r>
  </si>
  <si>
    <r>
      <rPr>
        <sz val="9"/>
        <rFont val="Arial"/>
        <family val="2"/>
      </rPr>
      <t>Luminária blindada tipo arandela de 45º e 90º, para lâmpada LED</t>
    </r>
  </si>
  <si>
    <r>
      <rPr>
        <sz val="9"/>
        <rFont val="Arial"/>
        <family val="2"/>
      </rPr>
      <t>Remoção de transformador de potência em cabine primária</t>
    </r>
  </si>
  <si>
    <r>
      <rPr>
        <sz val="9"/>
        <rFont val="Arial"/>
        <family val="2"/>
      </rPr>
      <t>Remoção de tubulação elétrica aparente com diâmetro externo acima de 50 mm</t>
    </r>
  </si>
  <si>
    <r>
      <rPr>
        <sz val="9"/>
        <rFont val="Arial"/>
        <family val="2"/>
      </rPr>
      <t>Remoção de tubulação elétrica aparente com diâmetro externo até 50 mm</t>
    </r>
  </si>
  <si>
    <r>
      <rPr>
        <sz val="9"/>
        <rFont val="Arial"/>
        <family val="2"/>
      </rPr>
      <t>Caixilho em ferro tipo veneziana, sob medida</t>
    </r>
  </si>
  <si>
    <r>
      <rPr>
        <sz val="9"/>
        <rFont val="Arial"/>
        <family val="2"/>
      </rPr>
      <t>Caixa de medição interna tipo ´A1´ (1000 x 1000 x 300) mm, padrão Concessionárias</t>
    </r>
  </si>
  <si>
    <r>
      <rPr>
        <sz val="9"/>
        <rFont val="Arial"/>
        <family val="2"/>
      </rPr>
      <t>Suporte para 3 isoladores de baixa tensão</t>
    </r>
  </si>
  <si>
    <r>
      <rPr>
        <sz val="9"/>
        <rFont val="Arial"/>
        <family val="2"/>
      </rPr>
      <t>Isolador pedestal para 15 kV</t>
    </r>
  </si>
  <si>
    <r>
      <rPr>
        <sz val="9"/>
        <rFont val="Arial"/>
        <family val="2"/>
      </rPr>
      <t>Terminal modular (mufla) unipolar externo para cabo até 70 mm²/15 kV</t>
    </r>
  </si>
  <si>
    <r>
      <rPr>
        <sz val="9"/>
        <rFont val="Arial"/>
        <family val="2"/>
      </rPr>
      <t>Para-raios de distribuição, classe 12 kV/10 kA, completo, encapsulado com polímero</t>
    </r>
  </si>
  <si>
    <r>
      <rPr>
        <sz val="9"/>
        <rFont val="Arial"/>
        <family val="2"/>
      </rPr>
      <t>União angular para vergalhão, diâmetro de 3/8´</t>
    </r>
  </si>
  <si>
    <r>
      <rPr>
        <sz val="9"/>
        <rFont val="Arial"/>
        <family val="2"/>
      </rPr>
      <t>Cabo de cobre de 35 mm², isolamento 15/25 kV - isolação EPR 105°C</t>
    </r>
  </si>
  <si>
    <r>
      <rPr>
        <sz val="9"/>
        <rFont val="Arial"/>
        <family val="2"/>
      </rPr>
      <t>Terminal para vergalhão, diâmetro de 3/8´</t>
    </r>
  </si>
  <si>
    <r>
      <rPr>
        <sz val="9"/>
        <rFont val="Arial"/>
        <family val="2"/>
      </rPr>
      <t>Prensa vergalhão ´T´, diâmetro de 3/8´</t>
    </r>
  </si>
  <si>
    <r>
      <rPr>
        <sz val="9"/>
        <rFont val="Arial"/>
        <family val="2"/>
      </rPr>
      <t>Vara para manobra em cabine em fibra de vidro, para tensão até 36 kV</t>
    </r>
  </si>
  <si>
    <r>
      <rPr>
        <sz val="9"/>
        <rFont val="Arial"/>
        <family val="2"/>
      </rPr>
      <t>Bucha para passagem interna/externa com isolação para 15 kV</t>
    </r>
  </si>
  <si>
    <r>
      <rPr>
        <sz val="9"/>
        <rFont val="Arial"/>
        <family val="2"/>
      </rPr>
      <t>Chapa de ferro de 1,50 x 0,50 m para bucha de passagem</t>
    </r>
  </si>
  <si>
    <r>
      <rPr>
        <sz val="9"/>
        <rFont val="Arial"/>
        <family val="2"/>
      </rPr>
      <t>Luva isolante de borracha, acima de 10 até 20 kV</t>
    </r>
  </si>
  <si>
    <r>
      <rPr>
        <sz val="9"/>
        <rFont val="Arial"/>
        <family val="2"/>
      </rPr>
      <t>PAR</t>
    </r>
  </si>
  <si>
    <r>
      <rPr>
        <sz val="9"/>
        <rFont val="Arial"/>
        <family val="2"/>
      </rPr>
      <t>Placa de advertência em chapa de aço, com pintura refletiva "Perigo Alta Tensão"</t>
    </r>
  </si>
  <si>
    <r>
      <rPr>
        <sz val="9"/>
        <rFont val="Arial"/>
        <family val="2"/>
      </rPr>
      <t>Luva de couro para proteção de luva isolante</t>
    </r>
  </si>
  <si>
    <r>
      <rPr>
        <sz val="9"/>
        <rFont val="Arial"/>
        <family val="2"/>
      </rPr>
      <t>Caixa porta luvas em madeira, com tampa</t>
    </r>
  </si>
  <si>
    <r>
      <rPr>
        <sz val="9"/>
        <rFont val="Arial"/>
        <family val="2"/>
      </rPr>
      <t>Tapete de borracha isolante elétrico de 1000 x 1000 mm</t>
    </r>
  </si>
  <si>
    <r>
      <rPr>
        <sz val="9"/>
        <rFont val="Arial"/>
        <family val="2"/>
      </rPr>
      <t>Extintor sobre rodas de gás carbônico - capacidade de 10 kg</t>
    </r>
  </si>
  <si>
    <r>
      <rPr>
        <sz val="9"/>
        <rFont val="Arial"/>
        <family val="2"/>
      </rPr>
      <t>Base de fusível tripolar de 15 kV</t>
    </r>
  </si>
  <si>
    <r>
      <rPr>
        <sz val="9"/>
        <rFont val="Arial"/>
        <family val="2"/>
      </rPr>
      <t>Fusível tipo HH para 15 kV de 60 A até 100 A</t>
    </r>
  </si>
  <si>
    <r>
      <rPr>
        <sz val="9"/>
        <rFont val="Arial"/>
        <family val="2"/>
      </rPr>
      <t>Fusível em vidro para ´TP´ de 0,5 A</t>
    </r>
  </si>
  <si>
    <r>
      <rPr>
        <sz val="9"/>
        <rFont val="Arial"/>
        <family val="2"/>
      </rPr>
      <t>Chave seccionadora tripolar sob carga para 400 A - 15 kV - com prolongador</t>
    </r>
  </si>
  <si>
    <r>
      <rPr>
        <sz val="9"/>
        <rFont val="Arial"/>
        <family val="2"/>
      </rPr>
      <t>Transformador de potência trifásico de 750 kVA, classe 15 kV, a seco</t>
    </r>
  </si>
  <si>
    <r>
      <rPr>
        <sz val="9"/>
        <rFont val="Arial"/>
        <family val="2"/>
      </rPr>
      <t>Transformador de corrente 1000-5 A até 1500-5 A, janela</t>
    </r>
  </si>
  <si>
    <r>
      <rPr>
        <sz val="9"/>
        <rFont val="Arial"/>
        <family val="2"/>
      </rPr>
      <t>Transformador de potencial monofásico até 1000 VA classe 15 kV, a seco, com fusíveis</t>
    </r>
  </si>
  <si>
    <r>
      <rPr>
        <sz val="9"/>
        <rFont val="Arial"/>
        <family val="2"/>
      </rPr>
      <t>Banco de medição para transformadores TC/TP, padrão Eletropaulo e/ou Cesp</t>
    </r>
  </si>
  <si>
    <r>
      <rPr>
        <sz val="9"/>
        <rFont val="Arial"/>
        <family val="2"/>
      </rPr>
      <t>Suporte fixo para transformadores de potencial</t>
    </r>
  </si>
  <si>
    <r>
      <rPr>
        <sz val="9"/>
        <rFont val="Arial"/>
        <family val="2"/>
      </rPr>
      <t>Disjuntor fixo a vácuo de 15 a 17,5 kV, equipado com motorização de fechamento, com relê de proteção</t>
    </r>
  </si>
  <si>
    <r>
      <rPr>
        <sz val="9"/>
        <rFont val="Arial"/>
        <family val="2"/>
      </rPr>
      <t>Tubo de PVC rígido soldável marrom, DN= 25 mm, (3/4´), inclusive conexões</t>
    </r>
  </si>
  <si>
    <r>
      <rPr>
        <sz val="9"/>
        <rFont val="Arial"/>
        <family val="2"/>
      </rPr>
      <t>Tubo de PVC rígido soldável marrom, DN= 32 mm, (1´), inclusive conexões</t>
    </r>
  </si>
  <si>
    <r>
      <rPr>
        <sz val="9"/>
        <rFont val="Arial"/>
        <family val="2"/>
      </rPr>
      <t>Tubo de PVC rígido soldável marrom, DN= 40 mm, (1 1/4´), inclusive conexões</t>
    </r>
  </si>
  <si>
    <r>
      <rPr>
        <sz val="9"/>
        <rFont val="Arial"/>
        <family val="2"/>
      </rPr>
      <t>Tubo de PVC rígido soldável marrom, DN= 50 mm, (1 1/2´), inclusive conexões</t>
    </r>
  </si>
  <si>
    <r>
      <rPr>
        <sz val="9"/>
        <rFont val="Arial"/>
        <family val="2"/>
      </rPr>
      <t>Tubo de PVC rígido soldável marrom, DN= 60 mm, (2´), inclusive conexões</t>
    </r>
  </si>
  <si>
    <r>
      <rPr>
        <sz val="9"/>
        <rFont val="Arial"/>
        <family val="2"/>
      </rPr>
      <t>Tubo de PVC rígido soldável marrom, DN= 75 mm, (2 1/2´), inclusive conexões</t>
    </r>
  </si>
  <si>
    <r>
      <rPr>
        <sz val="9"/>
        <rFont val="Arial"/>
        <family val="2"/>
      </rPr>
      <t>Tubo de PVC rígido soldável marrom, DN= 110 mm, (4´), inclusive conexões</t>
    </r>
  </si>
  <si>
    <r>
      <rPr>
        <sz val="9"/>
        <rFont val="Arial"/>
        <family val="2"/>
      </rPr>
      <t>Registro de gaveta em latão fundido sem acabamento, DN= 3/4´</t>
    </r>
  </si>
  <si>
    <r>
      <rPr>
        <sz val="9"/>
        <rFont val="Arial"/>
        <family val="2"/>
      </rPr>
      <t>Registro de gaveta em latão fundido sem acabamento, DN= 1´</t>
    </r>
  </si>
  <si>
    <r>
      <rPr>
        <sz val="9"/>
        <rFont val="Arial"/>
        <family val="2"/>
      </rPr>
      <t>Registro de gaveta em latão fundido sem acabamento, DN= 1 1/4´</t>
    </r>
  </si>
  <si>
    <r>
      <rPr>
        <sz val="9"/>
        <rFont val="Arial"/>
        <family val="2"/>
      </rPr>
      <t>Registro de gaveta em latão fundido sem acabamento, DN= 1 1/2´</t>
    </r>
  </si>
  <si>
    <r>
      <rPr>
        <sz val="9"/>
        <rFont val="Arial"/>
        <family val="2"/>
      </rPr>
      <t>Registro de gaveta em latão fundido sem acabamento, DN= 2´</t>
    </r>
  </si>
  <si>
    <r>
      <rPr>
        <sz val="9"/>
        <rFont val="Arial"/>
        <family val="2"/>
      </rPr>
      <t>Registro de gaveta em latão fundido sem acabamento, DN= 2 1/2´</t>
    </r>
  </si>
  <si>
    <r>
      <rPr>
        <sz val="9"/>
        <rFont val="Arial"/>
        <family val="2"/>
      </rPr>
      <t>Registro de gaveta em latão fundido sem acabamento, DN= 3´</t>
    </r>
  </si>
  <si>
    <r>
      <rPr>
        <sz val="9"/>
        <rFont val="Arial"/>
        <family val="2"/>
      </rPr>
      <t>Registro de gaveta em latão fundido sem acabamento, DN= 4´</t>
    </r>
  </si>
  <si>
    <r>
      <rPr>
        <sz val="9"/>
        <rFont val="Arial"/>
        <family val="2"/>
      </rPr>
      <t>Registro de gaveta em latão fundido cromado com canopla, DN= 3/4´ - linha especial</t>
    </r>
  </si>
  <si>
    <r>
      <rPr>
        <sz val="9"/>
        <rFont val="Arial"/>
        <family val="2"/>
      </rPr>
      <t>Registro de gaveta em latão fundido cromado com canopla, DN= 1´ - linha especial</t>
    </r>
  </si>
  <si>
    <r>
      <rPr>
        <sz val="9"/>
        <rFont val="Arial"/>
        <family val="2"/>
      </rPr>
      <t>Registro de gaveta em latão fundido cromado com canopla, DN= 1 1/2´ - linha especial</t>
    </r>
  </si>
  <si>
    <r>
      <rPr>
        <sz val="9"/>
        <rFont val="Arial"/>
        <family val="2"/>
      </rPr>
      <t>Registro de pressão em latão fundido cromado com canopla, DN= 3/4´ - linha especial</t>
    </r>
  </si>
  <si>
    <r>
      <rPr>
        <sz val="9"/>
        <rFont val="Arial"/>
        <family val="2"/>
      </rPr>
      <t>Válvula de mictório antivandalismo, DN= 3/4´</t>
    </r>
  </si>
  <si>
    <r>
      <rPr>
        <sz val="9"/>
        <rFont val="Arial"/>
        <family val="2"/>
      </rPr>
      <t>Válvula de descarga antivandalismo, DN= 1 1/2´</t>
    </r>
  </si>
  <si>
    <r>
      <rPr>
        <sz val="9"/>
        <rFont val="Arial"/>
        <family val="2"/>
      </rPr>
      <t>Torneira de boia, DN= 3/4´</t>
    </r>
  </si>
  <si>
    <r>
      <rPr>
        <sz val="9"/>
        <rFont val="Arial"/>
        <family val="2"/>
      </rPr>
      <t>Entrada completa de água com abrigo e registro de gaveta, DN= 2´</t>
    </r>
  </si>
  <si>
    <r>
      <rPr>
        <sz val="9"/>
        <rFont val="Arial"/>
        <family val="2"/>
      </rPr>
      <t>Hidrômetro em ferro fundido, diâmetro 50 mm (2´)</t>
    </r>
  </si>
  <si>
    <r>
      <rPr>
        <sz val="9"/>
        <rFont val="Arial"/>
        <family val="2"/>
      </rPr>
      <t>Conjunto motor-bomba (centrífuga) 5 cv, monoestágio, Hmam= 14 a 26 mca, Q= 56 a 30 m³/h</t>
    </r>
  </si>
  <si>
    <r>
      <rPr>
        <sz val="9"/>
        <rFont val="Arial"/>
        <family val="2"/>
      </rPr>
      <t>Tubo de PVC rígido, pontas lisas, soldável, linha esgoto série reforçada ´R´, DN= 40 mm, inclusive conexões</t>
    </r>
  </si>
  <si>
    <r>
      <rPr>
        <sz val="9"/>
        <rFont val="Arial"/>
        <family val="2"/>
      </rPr>
      <t>Tubo de PVC rígido PxB com virola e anel de borracha, linha esgoto série reforçada ´R´, DN= 50 mm, inclusive conexões</t>
    </r>
  </si>
  <si>
    <r>
      <rPr>
        <sz val="9"/>
        <rFont val="Arial"/>
        <family val="2"/>
      </rPr>
      <t>Tubo de PVC rígido PxB com virola e anel de borracha, linha esgoto série reforçada ´R´, DN= 75 mm, inclusive conexões</t>
    </r>
  </si>
  <si>
    <r>
      <rPr>
        <sz val="9"/>
        <rFont val="Arial"/>
        <family val="2"/>
      </rPr>
      <t>Tubo de PVC rígido PxB com virola e anel de borracha, linha esgoto série reforçada ´R´, DN= 100 mm, inclusive conexões</t>
    </r>
  </si>
  <si>
    <r>
      <rPr>
        <sz val="9"/>
        <rFont val="Arial"/>
        <family val="2"/>
      </rPr>
      <t>Tubo de PVC rígido PxB com virola e anel de borracha, linha esgoto série reforçada ´R´. DN= 150 mm, inclusive conexões</t>
    </r>
  </si>
  <si>
    <r>
      <rPr>
        <sz val="9"/>
        <rFont val="Arial"/>
        <family val="2"/>
      </rPr>
      <t>Tubo PVC rígido, tipo Coletor Esgoto, junta elástica, DN= 300 mm, inclusive conexões</t>
    </r>
  </si>
  <si>
    <r>
      <rPr>
        <sz val="9"/>
        <rFont val="Arial"/>
        <family val="2"/>
      </rPr>
      <t>Caixa sifonada de PVC rígido de 100 x 150 x 50 mm, com grelha</t>
    </r>
  </si>
  <si>
    <r>
      <rPr>
        <sz val="9"/>
        <rFont val="Arial"/>
        <family val="2"/>
      </rPr>
      <t>Caixa sifonada de PVC rígido de 150 x 150 x 50 mm, com grelha</t>
    </r>
  </si>
  <si>
    <r>
      <rPr>
        <sz val="9"/>
        <rFont val="Arial"/>
        <family val="2"/>
      </rPr>
      <t>Caixa de gordura em alvenaria, 600 x 600 x 600 mm</t>
    </r>
  </si>
  <si>
    <r>
      <rPr>
        <sz val="9"/>
        <rFont val="Arial"/>
        <family val="2"/>
      </rPr>
      <t>Ralo seco em PVC rígido de 100 x 40 mm, com grelha</t>
    </r>
  </si>
  <si>
    <r>
      <rPr>
        <sz val="9"/>
        <rFont val="Arial"/>
        <family val="2"/>
      </rPr>
      <t>Tubo PVC rígido, tipo Coletor Esgoto, junta elástica, DN= 200 mm, inclusive conexões</t>
    </r>
  </si>
  <si>
    <r>
      <rPr>
        <sz val="9"/>
        <rFont val="Arial"/>
        <family val="2"/>
      </rPr>
      <t>Grelha hemisférica em ferro fundido de 4´</t>
    </r>
  </si>
  <si>
    <r>
      <rPr>
        <sz val="9"/>
        <rFont val="Arial"/>
        <family val="2"/>
      </rPr>
      <t>Bacia sifonada de louça sem tampa - 6 litros</t>
    </r>
  </si>
  <si>
    <r>
      <rPr>
        <sz val="9"/>
        <rFont val="Arial"/>
        <family val="2"/>
      </rPr>
      <t>Bacia sifonada de louça para pessoas com mobilidade reduzida - capacidade de 6 litros</t>
    </r>
  </si>
  <si>
    <r>
      <rPr>
        <sz val="9"/>
        <rFont val="Arial"/>
        <family val="2"/>
      </rPr>
      <t>Lavatório coletivo em aço inoxidável</t>
    </r>
  </si>
  <si>
    <r>
      <rPr>
        <sz val="9"/>
        <rFont val="Arial"/>
        <family val="2"/>
      </rPr>
      <t>Mictório de louça sifonado auto aspirante</t>
    </r>
  </si>
  <si>
    <r>
      <rPr>
        <sz val="9"/>
        <rFont val="Arial"/>
        <family val="2"/>
      </rPr>
      <t>Tanque de louça com coluna de 30 litros</t>
    </r>
  </si>
  <si>
    <r>
      <rPr>
        <sz val="9"/>
        <rFont val="Arial"/>
        <family val="2"/>
      </rPr>
      <t>Cuba de louça de embutir oval</t>
    </r>
  </si>
  <si>
    <r>
      <rPr>
        <sz val="9"/>
        <rFont val="Arial"/>
        <family val="2"/>
      </rPr>
      <t>Ducha cromada simples</t>
    </r>
  </si>
  <si>
    <r>
      <rPr>
        <sz val="9"/>
        <rFont val="Arial"/>
        <family val="2"/>
      </rPr>
      <t>Misturador termostato para chuveiro ou ducha, acabamento cromado</t>
    </r>
  </si>
  <si>
    <r>
      <rPr>
        <sz val="9"/>
        <rFont val="Arial"/>
        <family val="2"/>
      </rPr>
      <t>Aparelho misturador de mesa para pia com bica móvel, acabamento cromado</t>
    </r>
  </si>
  <si>
    <r>
      <rPr>
        <sz val="9"/>
        <rFont val="Arial"/>
        <family val="2"/>
      </rPr>
      <t>Ducha higiênica cromada</t>
    </r>
  </si>
  <si>
    <r>
      <rPr>
        <sz val="9"/>
        <rFont val="Arial"/>
        <family val="2"/>
      </rPr>
      <t>Torneira longa sem rosca para uso geral, em latão fundido cromado</t>
    </r>
  </si>
  <si>
    <r>
      <rPr>
        <sz val="9"/>
        <rFont val="Arial"/>
        <family val="2"/>
      </rPr>
      <t>Torneira para bancada automática, acionamento hidromecânico, em latão cromado, DN= 1/2´ou 3/4´</t>
    </r>
  </si>
  <si>
    <r>
      <rPr>
        <sz val="9"/>
        <rFont val="Arial"/>
        <family val="2"/>
      </rPr>
      <t>Torneira de mesa para lavatório, acionamento hidromecânico com alavanca, registro integrado regulador de vazão, em latão cromado, DN= 1/2´</t>
    </r>
  </si>
  <si>
    <r>
      <rPr>
        <sz val="9"/>
        <rFont val="Arial"/>
        <family val="2"/>
      </rPr>
      <t>Tubo de ligação para sanitário</t>
    </r>
  </si>
  <si>
    <r>
      <rPr>
        <sz val="9"/>
        <rFont val="Arial"/>
        <family val="2"/>
      </rPr>
      <t>Tampa de plástico para bacia sanitária</t>
    </r>
  </si>
  <si>
    <r>
      <rPr>
        <sz val="9"/>
        <rFont val="Arial"/>
        <family val="2"/>
      </rPr>
      <t>Válvula americana</t>
    </r>
  </si>
  <si>
    <r>
      <rPr>
        <sz val="9"/>
        <rFont val="Arial"/>
        <family val="2"/>
      </rPr>
      <t>Válvula de metal cromado de 1 1/2´</t>
    </r>
  </si>
  <si>
    <r>
      <rPr>
        <sz val="9"/>
        <rFont val="Arial"/>
        <family val="2"/>
      </rPr>
      <t>Válvula de metal cromado de 1´</t>
    </r>
  </si>
  <si>
    <r>
      <rPr>
        <sz val="9"/>
        <rFont val="Arial"/>
        <family val="2"/>
      </rPr>
      <t>Engate flexível metálico DN= 1/2´</t>
    </r>
  </si>
  <si>
    <r>
      <rPr>
        <sz val="9"/>
        <rFont val="Arial"/>
        <family val="2"/>
      </rPr>
      <t>Sifão de metal cromado de 1 1/2´ x 2´</t>
    </r>
  </si>
  <si>
    <r>
      <rPr>
        <sz val="9"/>
        <rFont val="Arial"/>
        <family val="2"/>
      </rPr>
      <t>Sifão de metal cromado de 1´ x 1 1/2´</t>
    </r>
  </si>
  <si>
    <r>
      <rPr>
        <sz val="9"/>
        <rFont val="Arial"/>
        <family val="2"/>
      </rPr>
      <t>Dispenser toalheiro em ABS e policarbonato para bobina de 20 cm x 200 m, com alavanca</t>
    </r>
  </si>
  <si>
    <r>
      <rPr>
        <sz val="9"/>
        <rFont val="Arial"/>
        <family val="2"/>
      </rPr>
      <t>Dispenser papel higiênico em ABS para rolão 300 / 600 m, com visor</t>
    </r>
  </si>
  <si>
    <r>
      <rPr>
        <sz val="9"/>
        <rFont val="Arial"/>
        <family val="2"/>
      </rPr>
      <t>Saboneteira tipo dispenser, para refil de 800 ml</t>
    </r>
  </si>
  <si>
    <r>
      <rPr>
        <sz val="9"/>
        <rFont val="Arial"/>
        <family val="2"/>
      </rPr>
      <t>Cabide cromado para banheiro</t>
    </r>
  </si>
  <si>
    <r>
      <rPr>
        <sz val="9"/>
        <rFont val="Arial"/>
        <family val="2"/>
      </rPr>
      <t>Tubo de cobre classe A, DN= 15mm (1/2´), inclusive conexões</t>
    </r>
  </si>
  <si>
    <r>
      <rPr>
        <sz val="9"/>
        <rFont val="Arial"/>
        <family val="2"/>
      </rPr>
      <t>Tubo de cobre classe A, DN= 22mm (3/4´), inclusive conexões</t>
    </r>
  </si>
  <si>
    <r>
      <rPr>
        <sz val="9"/>
        <rFont val="Arial"/>
        <family val="2"/>
      </rPr>
      <t>Tubo de cobre classe A, DN= 28mm (1´), inclusive conexões</t>
    </r>
  </si>
  <si>
    <r>
      <rPr>
        <sz val="9"/>
        <rFont val="Arial"/>
        <family val="2"/>
      </rPr>
      <t>Tubo de cobre classe A, DN= 35mm (1 1/4´), inclusive conexões</t>
    </r>
  </si>
  <si>
    <r>
      <rPr>
        <sz val="9"/>
        <rFont val="Arial"/>
        <family val="2"/>
      </rPr>
      <t>Tubo de cobre classe A, DN= 42mm (1 1/2´), inclusive conexões</t>
    </r>
  </si>
  <si>
    <r>
      <rPr>
        <sz val="9"/>
        <rFont val="Arial"/>
        <family val="2"/>
      </rPr>
      <t>Válvula de gaveta em bronze, haste ascendente, classe 150 libras para vapor saturado e 300 libras para água, óleo e gás, DN= 1/2´</t>
    </r>
  </si>
  <si>
    <r>
      <rPr>
        <sz val="9"/>
        <rFont val="Arial"/>
        <family val="2"/>
      </rPr>
      <t>Válvula globo em bronze, classe 150 libras para vapor saturado e 300 libras para água, óleo e gás, DN= 3/4´</t>
    </r>
  </si>
  <si>
    <r>
      <rPr>
        <sz val="9"/>
        <rFont val="Arial"/>
        <family val="2"/>
      </rPr>
      <t>Válvula globo em bronze, classe 150 libras para vapor saturado e 300 libras para água, óleo e gás, DN= 1´</t>
    </r>
  </si>
  <si>
    <r>
      <rPr>
        <sz val="9"/>
        <rFont val="Arial"/>
        <family val="2"/>
      </rPr>
      <t>Válvula de esfera em aço carbono fundido, passagem plena, classe 150 libras para vapor e classe 600 libras para água, óleo e gás, DN= 1.1/4´</t>
    </r>
  </si>
  <si>
    <r>
      <rPr>
        <sz val="9"/>
        <rFont val="Arial"/>
        <family val="2"/>
      </rPr>
      <t>Válvula globo em bronze, classe 150 libras para vapor saturado e 300 libras para água, óleo e gás, DN= 1 1/2´</t>
    </r>
  </si>
  <si>
    <r>
      <rPr>
        <sz val="9"/>
        <rFont val="Arial"/>
        <family val="2"/>
      </rPr>
      <t>Retirada de estrutura metálica</t>
    </r>
  </si>
  <si>
    <r>
      <rPr>
        <sz val="9"/>
        <rFont val="Arial"/>
        <family val="2"/>
      </rPr>
      <t>Retirada de telhamento perfil e material qualquer, exceto barro</t>
    </r>
  </si>
  <si>
    <r>
      <rPr>
        <sz val="9"/>
        <rFont val="Arial"/>
        <family val="2"/>
      </rPr>
      <t>Taxa de mobilização e desmobilização de equipamentos para execução de perfuração em concreto</t>
    </r>
  </si>
  <si>
    <r>
      <rPr>
        <sz val="9"/>
        <rFont val="Arial"/>
        <family val="2"/>
      </rPr>
      <t>Furação para 20mm x 200mm em concreto armado, inclusive colagem de armadura (para 16mm)</t>
    </r>
  </si>
  <si>
    <r>
      <rPr>
        <sz val="9"/>
        <rFont val="Arial"/>
        <family val="2"/>
      </rPr>
      <t>Fornecimento e montagem de estrutura em aço ASTM-A36, sem pintura</t>
    </r>
  </si>
  <si>
    <r>
      <rPr>
        <sz val="9"/>
        <rFont val="Arial"/>
        <family val="2"/>
      </rPr>
      <t>Telhamento em chapa de aço pré-pintada com epóxi e poliéster, tipo sanduíche, espessura de 0,50 mm, com lã de rocha</t>
    </r>
  </si>
  <si>
    <r>
      <rPr>
        <sz val="9"/>
        <rFont val="Arial"/>
        <family val="2"/>
      </rPr>
      <t>Cumeeira em chapa de aço pré-pintada com epóxi e poliéster, perfil trapezoidal, com espessura de 0,50 mm</t>
    </r>
  </si>
  <si>
    <r>
      <rPr>
        <sz val="9"/>
        <rFont val="Arial"/>
        <family val="2"/>
      </rPr>
      <t>Calha, rufo, afins em chapa galvanizada nº 24 - corte 0,50 m</t>
    </r>
  </si>
  <si>
    <r>
      <rPr>
        <sz val="9"/>
        <rFont val="Arial"/>
        <family val="2"/>
      </rPr>
      <t>Caixilho fixo tipo veneziana em alumínio anodizado, sob medida - branco</t>
    </r>
  </si>
  <si>
    <r>
      <rPr>
        <sz val="9"/>
        <rFont val="Arial"/>
        <family val="2"/>
      </rPr>
      <t>Sistema de Climatização de expansão indireta formado por 4 chiller's de 63 TR's capacidade unitária nominal, 08 bombas de água gelada, climatizadores, fan&amp;coil's / fancoletes, rede hidráulica isolada, interligações elétricas / controles, quadros elétricos, dutos de insulflamento e retorno, grelhas, difusores, exaustões para ambientes sem ventilação natural e pressurização das escadas.</t>
    </r>
  </si>
  <si>
    <r>
      <rPr>
        <sz val="9"/>
        <rFont val="Arial"/>
        <family val="2"/>
      </rPr>
      <t>GL</t>
    </r>
  </si>
  <si>
    <r>
      <rPr>
        <sz val="9"/>
        <rFont val="Arial"/>
        <family val="2"/>
      </rPr>
      <t>Locação de obra de edificação</t>
    </r>
  </si>
  <si>
    <r>
      <rPr>
        <sz val="9"/>
        <rFont val="Arial"/>
        <family val="2"/>
      </rPr>
      <t>Taxa de mobilização e desmobilização de equipamentos para execução de estaca tipo Raiz em solo</t>
    </r>
  </si>
  <si>
    <r>
      <rPr>
        <sz val="9"/>
        <rFont val="Arial"/>
        <family val="2"/>
      </rPr>
      <t>Estaca tipo Raiz, diâmetro de 20 cm para 50 t, em solo</t>
    </r>
  </si>
  <si>
    <r>
      <rPr>
        <sz val="9"/>
        <rFont val="Arial"/>
        <family val="2"/>
      </rPr>
      <t>Concreto não estrutural executado no local, mínimo 150 kg cimento / m³</t>
    </r>
  </si>
  <si>
    <r>
      <rPr>
        <sz val="9"/>
        <rFont val="Arial"/>
        <family val="2"/>
      </rPr>
      <t>Lançamento, espalhamento e adensamento de concreto ou massa em lastro e/ou enchimento</t>
    </r>
  </si>
  <si>
    <r>
      <rPr>
        <sz val="9"/>
        <rFont val="Arial"/>
        <family val="2"/>
      </rPr>
      <t>Forma em madeira comum para fundação</t>
    </r>
  </si>
  <si>
    <r>
      <rPr>
        <sz val="9"/>
        <rFont val="Arial"/>
        <family val="2"/>
      </rPr>
      <t>Armadura em barra de aço CA-50 (A ou B) fyk = 500 MPa</t>
    </r>
  </si>
  <si>
    <r>
      <rPr>
        <sz val="9"/>
        <rFont val="Arial"/>
        <family val="2"/>
      </rPr>
      <t>Reaterro manual apiloado sem controle de compactação</t>
    </r>
  </si>
  <si>
    <r>
      <rPr>
        <sz val="9"/>
        <rFont val="Arial"/>
        <family val="2"/>
      </rPr>
      <t>Impermeabilização em membrana de asfalto modificado com elastômeros, na cor preta</t>
    </r>
  </si>
  <si>
    <r>
      <rPr>
        <sz val="9"/>
        <rFont val="Arial"/>
        <family val="2"/>
      </rPr>
      <t>Escavação e carga mecanizada em solo de 1ª categoria, em campo aberto</t>
    </r>
  </si>
  <si>
    <r>
      <rPr>
        <sz val="9"/>
        <rFont val="Arial"/>
        <family val="2"/>
      </rPr>
      <t>Concreto usinado, fck = 30 MPa - para bombeamento</t>
    </r>
  </si>
  <si>
    <r>
      <rPr>
        <sz val="9"/>
        <rFont val="Arial"/>
        <family val="2"/>
      </rPr>
      <t>Lançamento e adensamento de concreto ou massa por bombeamento</t>
    </r>
  </si>
  <si>
    <r>
      <rPr>
        <sz val="9"/>
        <rFont val="Arial"/>
        <family val="2"/>
      </rPr>
      <t>Revestimento em placas de alumínio composto "ACM", espessura de 4 mm e acabamento em PVDF</t>
    </r>
  </si>
  <si>
    <r>
      <rPr>
        <sz val="9"/>
        <rFont val="Arial"/>
        <family val="2"/>
      </rPr>
      <t>Elevadores tipo maca/leito, cf. memorial descritivo para 04 paradas - 21 Pessoas / 1470,00 Kg - BDI = 14,02</t>
    </r>
  </si>
  <si>
    <r>
      <rPr>
        <sz val="9"/>
        <rFont val="Arial"/>
        <family val="2"/>
      </rPr>
      <t>Abertura de caixa até 25 cm, inclui escavação, compactação, transporte e preparo do sub-leito</t>
    </r>
  </si>
  <si>
    <r>
      <rPr>
        <sz val="9"/>
        <rFont val="Arial"/>
        <family val="2"/>
      </rPr>
      <t>Piso em placa de concreto permeável drenante, cor natural - espessura de 6 cm</t>
    </r>
  </si>
  <si>
    <r>
      <rPr>
        <sz val="9"/>
        <rFont val="Arial"/>
        <family val="2"/>
      </rPr>
      <t>Piso com requadro em concreto simples com controle de fck= 20 MPa</t>
    </r>
  </si>
  <si>
    <r>
      <rPr>
        <sz val="9"/>
        <rFont val="Arial"/>
        <family val="2"/>
      </rPr>
      <t>Cimentado desempenado</t>
    </r>
  </si>
  <si>
    <r>
      <rPr>
        <sz val="9"/>
        <rFont val="Arial"/>
        <family val="2"/>
      </rPr>
      <t>Locação de container tipo guarita - área mínima de 4,60 m²</t>
    </r>
  </si>
  <si>
    <r>
      <rPr>
        <sz val="9"/>
        <rFont val="Arial"/>
        <family val="2"/>
      </rPr>
      <t>Gradil de ferro perfilado, tipo parque</t>
    </r>
  </si>
  <si>
    <r>
      <rPr>
        <sz val="9"/>
        <rFont val="Arial"/>
        <family val="2"/>
      </rPr>
      <t>Caixilho em alumínio fixo, tipo fachada</t>
    </r>
  </si>
  <si>
    <r>
      <rPr>
        <sz val="9"/>
        <rFont val="Arial"/>
        <family val="2"/>
      </rPr>
      <t>Corrimão duplo em tubo de aço inoxidável escovado, com diâmetro de 1 1/2´ e montantes com diâmetro de 2´</t>
    </r>
  </si>
  <si>
    <r>
      <rPr>
        <sz val="9"/>
        <rFont val="Arial"/>
        <family val="2"/>
      </rPr>
      <t>Cancela automática metálica com barreira de alumínio de 3,50 até 4,00 m</t>
    </r>
  </si>
  <si>
    <r>
      <rPr>
        <sz val="9"/>
        <rFont val="Arial"/>
        <family val="2"/>
      </rPr>
      <t>Guia pré-moldada reta tipo PMSP 100 - fck 25 MPa</t>
    </r>
  </si>
  <si>
    <r>
      <rPr>
        <sz val="9"/>
        <rFont val="Arial"/>
        <family val="2"/>
      </rPr>
      <t>Base em concreto com fck de 20 MPa, para guias, sarjetas ou sarjetões</t>
    </r>
  </si>
  <si>
    <r>
      <rPr>
        <sz val="9"/>
        <rFont val="Arial"/>
        <family val="2"/>
      </rPr>
      <t>Sarjeta ou sarjetão moldado no local, tipo PMSP em concreto com fck 25 MPa</t>
    </r>
  </si>
  <si>
    <r>
      <rPr>
        <sz val="9"/>
        <rFont val="Arial"/>
        <family val="2"/>
      </rPr>
      <t>Taxa de mobilização e desmobilização de equipamentos para execução de corte em concreto armado</t>
    </r>
  </si>
  <si>
    <r>
      <rPr>
        <sz val="9"/>
        <rFont val="Arial"/>
        <family val="2"/>
      </rPr>
      <t>Limpeza de armadura com escova de aço</t>
    </r>
  </si>
  <si>
    <r>
      <rPr>
        <sz val="9"/>
        <rFont val="Arial"/>
        <family val="2"/>
      </rPr>
      <t>Preparo de ponte de aderência com adesivo a base de epóxi</t>
    </r>
  </si>
  <si>
    <r>
      <rPr>
        <sz val="9"/>
        <rFont val="Arial"/>
        <family val="2"/>
      </rPr>
      <t>Tratamento de armadura com produto anticorrosivo a base de zinco</t>
    </r>
  </si>
  <si>
    <r>
      <rPr>
        <sz val="9"/>
        <rFont val="Arial"/>
        <family val="2"/>
      </rPr>
      <t>Corte de concreto deteriorado inclusive remoção dos detritos</t>
    </r>
  </si>
  <si>
    <r>
      <rPr>
        <sz val="9"/>
        <rFont val="Arial"/>
        <family val="2"/>
      </rPr>
      <t>Demarcação de área com disco de corte diamantado</t>
    </r>
  </si>
  <si>
    <r>
      <rPr>
        <sz val="9"/>
        <rFont val="Arial"/>
        <family val="2"/>
      </rPr>
      <t>Demolição de concreto armado com preservação de armadura, para reforço e recuperação estrutural</t>
    </r>
  </si>
  <si>
    <r>
      <rPr>
        <sz val="9"/>
        <rFont val="Arial"/>
        <family val="2"/>
      </rPr>
      <t>Furação para 16mm x 150mm em concreto armado, inclusive colagem de armadura (para 12,5mm)</t>
    </r>
  </si>
  <si>
    <r>
      <rPr>
        <sz val="9"/>
        <rFont val="Arial"/>
        <family val="2"/>
      </rPr>
      <t>Furação para 20mm x 150mm em concreto armado, inclusive colagem de armadura (para 16mm)</t>
    </r>
  </si>
  <si>
    <r>
      <rPr>
        <sz val="9"/>
        <rFont val="Arial"/>
        <family val="2"/>
      </rPr>
      <t>Taxa de mobilização e desmobilização para reforço estrutural com fibra de carbono</t>
    </r>
  </si>
  <si>
    <r>
      <rPr>
        <sz val="9"/>
        <rFont val="Arial"/>
        <family val="2"/>
      </rPr>
      <t>Preparação de substrato para colagem de fibra de carbono, mediante lixamento e/ou apicoamento e escovação</t>
    </r>
  </si>
  <si>
    <r>
      <rPr>
        <sz val="9"/>
        <rFont val="Arial"/>
        <family val="2"/>
      </rPr>
      <t>Fibra de carbono para reforço estrutural de alta resistência - 300 g/m²</t>
    </r>
  </si>
  <si>
    <r>
      <rPr>
        <sz val="9"/>
        <rFont val="Arial"/>
        <family val="2"/>
      </rPr>
      <t>Reparo superficial com argamassa polimérica (tixotrópica), bicomponente</t>
    </r>
  </si>
  <si>
    <r>
      <rPr>
        <sz val="9"/>
        <rFont val="Arial"/>
        <family val="2"/>
      </rPr>
      <t>Tratamento de fissuras estáveis (não ativas) em elementos de concreto</t>
    </r>
  </si>
  <si>
    <r>
      <rPr>
        <sz val="9"/>
        <rFont val="Arial"/>
        <family val="2"/>
      </rPr>
      <t>Limpeza final da obra</t>
    </r>
  </si>
  <si>
    <t>Projeto - As built (Predio Ambulatório)</t>
  </si>
  <si>
    <r>
      <rPr>
        <sz val="9"/>
        <rFont val="Arial"/>
        <family val="2"/>
      </rPr>
      <t>Atestados de comissionamento e certificação das instalações de ar condicionado, cabeamento estruturado, gases medicinais, elevadores, aterramento, bem como manual do Edifício hospitalar</t>
    </r>
    <r>
      <rPr>
        <sz val="9"/>
        <color rgb="FF000000"/>
        <rFont val="Arial"/>
        <family val="2"/>
      </rPr>
      <t xml:space="preserve"> - Predio Ambulatório</t>
    </r>
  </si>
  <si>
    <r>
      <rPr>
        <sz val="9"/>
        <rFont val="Arial"/>
        <family val="2"/>
      </rPr>
      <t>8.3.3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</si>
  <si>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8.3.4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</si>
  <si>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8.3.5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</si>
  <si>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8.3.6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</si>
  <si>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8.3.7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</si>
  <si>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8.3.8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</si>
  <si>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8.3.9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</si>
  <si>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8.3.10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</si>
  <si>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8.3.11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</si>
  <si>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8.3.12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</si>
  <si>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8.5.3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</si>
  <si>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2.3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</si>
  <si>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2.4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</si>
  <si>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2.5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</si>
  <si>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2.6</t>
    </r>
    <r>
      <rPr>
        <sz val="11"/>
        <color theme="1"/>
        <rFont val="Calibri"/>
        <family val="2"/>
        <scheme val="minor"/>
      </rPr>
      <t/>
    </r>
  </si>
  <si>
    <r>
      <rPr>
        <sz val="9"/>
        <rFont val="Arial"/>
        <family val="2"/>
      </rPr>
      <t>2.7</t>
    </r>
    <r>
      <rPr>
        <sz val="11"/>
        <color theme="1"/>
        <rFont val="Calibri"/>
        <family val="2"/>
        <scheme val="minor"/>
      </rPr>
      <t/>
    </r>
  </si>
  <si>
    <t>2.4</t>
  </si>
  <si>
    <t>3.1.1</t>
  </si>
  <si>
    <t>3.1.2</t>
  </si>
  <si>
    <t>3.1.3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</si>
  <si>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</si>
  <si>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</si>
  <si>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</si>
  <si>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</si>
  <si>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</si>
  <si>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</si>
  <si>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</si>
  <si>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</si>
  <si>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</si>
  <si>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</si>
  <si>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</si>
  <si>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</si>
  <si>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</si>
  <si>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</si>
  <si>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</si>
  <si>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</si>
  <si>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</si>
  <si>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</si>
  <si>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</si>
  <si>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</si>
  <si>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</si>
  <si>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</si>
  <si>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</si>
  <si>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</si>
  <si>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</si>
  <si>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</si>
  <si>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</si>
  <si>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</si>
  <si>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</si>
  <si>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</si>
  <si>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</si>
  <si>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</si>
  <si>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</si>
  <si>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</si>
  <si>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</si>
  <si>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</si>
  <si>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</si>
  <si>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</si>
  <si>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</si>
  <si>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</si>
  <si>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</si>
  <si>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3.3.26</t>
  </si>
  <si>
    <t>3.4.1</t>
  </si>
  <si>
    <t>3.4.2</t>
  </si>
  <si>
    <t>3.4.3</t>
  </si>
  <si>
    <t>3.4.4</t>
  </si>
  <si>
    <t>3.4.5</t>
  </si>
  <si>
    <t>3.4.6</t>
  </si>
  <si>
    <t>3.5.1</t>
  </si>
  <si>
    <t>3.5.2</t>
  </si>
  <si>
    <t>3.6</t>
  </si>
  <si>
    <t>3.6.1</t>
  </si>
  <si>
    <t>3.6.2</t>
  </si>
  <si>
    <t>3.6.3</t>
  </si>
  <si>
    <t>3.6.4</t>
  </si>
  <si>
    <t>3.6.5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</si>
  <si>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</si>
  <si>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</si>
  <si>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</si>
  <si>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</si>
  <si>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</si>
  <si>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</si>
  <si>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</si>
  <si>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</si>
  <si>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</si>
  <si>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</si>
  <si>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</si>
  <si>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</si>
  <si>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</si>
  <si>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</si>
  <si>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</si>
  <si>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</si>
  <si>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</si>
  <si>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</si>
  <si>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</si>
  <si>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</si>
  <si>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</si>
  <si>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</si>
  <si>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</si>
  <si>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</si>
  <si>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</si>
  <si>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</si>
  <si>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</si>
  <si>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</si>
  <si>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</si>
  <si>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</si>
  <si>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</si>
  <si>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</si>
  <si>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</si>
  <si>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</si>
  <si>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</si>
  <si>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</si>
  <si>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5.3.27</t>
  </si>
  <si>
    <t>5.3.28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</si>
  <si>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</si>
  <si>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</si>
  <si>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</si>
  <si>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</si>
  <si>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</si>
  <si>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</si>
  <si>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</si>
  <si>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</si>
  <si>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</si>
  <si>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</si>
  <si>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6.2.3</t>
  </si>
  <si>
    <t>6.2.4</t>
  </si>
  <si>
    <t>6.2.5</t>
  </si>
  <si>
    <t>6.5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</si>
  <si>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</si>
  <si>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</si>
  <si>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</si>
  <si>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</si>
  <si>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</si>
  <si>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</si>
  <si>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</si>
  <si>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</si>
  <si>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6.6</t>
  </si>
  <si>
    <t>6.6.1</t>
  </si>
  <si>
    <t>6.6.2</t>
  </si>
  <si>
    <t>6.6.3</t>
  </si>
  <si>
    <t>6.6.4</t>
  </si>
  <si>
    <t>6.6.5</t>
  </si>
  <si>
    <t>6.6.6</t>
  </si>
  <si>
    <t>6.6.7</t>
  </si>
  <si>
    <t>6.6.8</t>
  </si>
  <si>
    <t>6.6.9</t>
  </si>
  <si>
    <t>8.6</t>
  </si>
  <si>
    <t>10.2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</si>
  <si>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</si>
  <si>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</si>
  <si>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</si>
  <si>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</si>
  <si>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</si>
  <si>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</si>
  <si>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</si>
  <si>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</si>
  <si>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</si>
  <si>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C</t>
  </si>
  <si>
    <t>ADMINSTAÇÃO DA OBRA (A + B)</t>
  </si>
  <si>
    <r>
      <rPr>
        <b/>
        <sz val="9"/>
        <color rgb="FF000000"/>
        <rFont val="Arial"/>
        <family val="2"/>
      </rPr>
      <t>Admnistração Local</t>
    </r>
    <r>
      <rPr>
        <sz val="9"/>
        <color rgb="FF000000"/>
        <rFont val="Arial"/>
        <family val="2"/>
      </rPr>
      <t>, mobilização e desmobilização, inclusive sistema informatizado de gerenciamento de obra - SIGO, (Construçôes de Edificios - Percentual de administração local inserido no custo direto (TC036.076/2011-2) -valores referente a construções de medio porte). - 6,23 %</t>
    </r>
  </si>
  <si>
    <t>TOTAL GERAL (A+B +C)</t>
  </si>
  <si>
    <t>TOTAL GERAL COM BDI (A)</t>
  </si>
  <si>
    <t>TOTAL GERAL COM BDI (B)</t>
  </si>
  <si>
    <t>TOTAL GERAL (A+B)</t>
  </si>
  <si>
    <r>
      <rPr>
        <b/>
        <sz val="8"/>
        <rFont val="Arial"/>
        <family val="2"/>
      </rPr>
      <t>1</t>
    </r>
  </si>
  <si>
    <r>
      <rPr>
        <b/>
        <sz val="8"/>
        <rFont val="Arial"/>
        <family val="2"/>
      </rPr>
      <t>PROJETOS</t>
    </r>
  </si>
  <si>
    <r>
      <rPr>
        <b/>
        <sz val="8"/>
        <rFont val="Arial"/>
        <family val="2"/>
      </rPr>
      <t>2</t>
    </r>
  </si>
  <si>
    <r>
      <rPr>
        <b/>
        <sz val="8"/>
        <rFont val="Arial"/>
        <family val="2"/>
      </rPr>
      <t>SERVIÇOS PRELIMINARES</t>
    </r>
  </si>
  <si>
    <r>
      <rPr>
        <b/>
        <sz val="8"/>
        <rFont val="Arial"/>
        <family val="2"/>
      </rPr>
      <t>3</t>
    </r>
  </si>
  <si>
    <r>
      <rPr>
        <b/>
        <sz val="8"/>
        <rFont val="Arial"/>
        <family val="2"/>
      </rPr>
      <t>EQUIPAMENTOS</t>
    </r>
  </si>
  <si>
    <r>
      <rPr>
        <b/>
        <sz val="8"/>
        <rFont val="Arial"/>
        <family val="2"/>
      </rPr>
      <t>4</t>
    </r>
  </si>
  <si>
    <r>
      <rPr>
        <b/>
        <sz val="8"/>
        <rFont val="Arial"/>
        <family val="2"/>
      </rPr>
      <t>SERVIÇO TÉCNICO ESPECIALIZADO, DOCUMENTAÇÃO E EQUIPAMENTOS</t>
    </r>
  </si>
  <si>
    <r>
      <rPr>
        <b/>
        <sz val="8"/>
        <rFont val="Arial"/>
        <family val="2"/>
      </rPr>
      <t>5</t>
    </r>
  </si>
  <si>
    <r>
      <rPr>
        <b/>
        <sz val="8"/>
        <rFont val="Arial"/>
        <family val="2"/>
      </rPr>
      <t>DEMOLIÇÕES E RETIRADAS</t>
    </r>
  </si>
  <si>
    <r>
      <rPr>
        <b/>
        <sz val="8"/>
        <rFont val="Arial"/>
        <family val="2"/>
      </rPr>
      <t>6</t>
    </r>
  </si>
  <si>
    <r>
      <rPr>
        <b/>
        <sz val="8"/>
        <rFont val="Arial"/>
        <family val="2"/>
      </rPr>
      <t>ALVENARIA E ELEMENTO DIVISOR</t>
    </r>
  </si>
  <si>
    <r>
      <rPr>
        <b/>
        <sz val="8"/>
        <rFont val="Arial"/>
        <family val="2"/>
      </rPr>
      <t>7</t>
    </r>
  </si>
  <si>
    <r>
      <rPr>
        <b/>
        <sz val="8"/>
        <rFont val="Arial"/>
        <family val="2"/>
      </rPr>
      <t>REVESTIMENTO E ACABAMENTO</t>
    </r>
  </si>
  <si>
    <r>
      <rPr>
        <b/>
        <sz val="8"/>
        <rFont val="Arial"/>
        <family val="2"/>
      </rPr>
      <t>8</t>
    </r>
  </si>
  <si>
    <r>
      <rPr>
        <b/>
        <sz val="8"/>
        <rFont val="Arial"/>
        <family val="2"/>
      </rPr>
      <t>ESQUADRIAS</t>
    </r>
  </si>
  <si>
    <r>
      <rPr>
        <b/>
        <sz val="8"/>
        <rFont val="Arial"/>
        <family val="2"/>
      </rPr>
      <t>9</t>
    </r>
  </si>
  <si>
    <r>
      <rPr>
        <b/>
        <sz val="8"/>
        <rFont val="Arial"/>
        <family val="2"/>
      </rPr>
      <t>ACESSIBILIDADE</t>
    </r>
  </si>
  <si>
    <r>
      <rPr>
        <b/>
        <sz val="8"/>
        <rFont val="Arial"/>
        <family val="2"/>
      </rPr>
      <t>10</t>
    </r>
  </si>
  <si>
    <r>
      <rPr>
        <b/>
        <sz val="8"/>
        <rFont val="Arial"/>
        <family val="2"/>
      </rPr>
      <t>IMPERMEABILIZAÇÃO, PROTEÇÃO E JUNTA</t>
    </r>
  </si>
  <si>
    <r>
      <rPr>
        <b/>
        <sz val="8"/>
        <rFont val="Arial"/>
        <family val="2"/>
      </rPr>
      <t>11</t>
    </r>
  </si>
  <si>
    <r>
      <rPr>
        <b/>
        <sz val="8"/>
        <rFont val="Arial"/>
        <family val="2"/>
      </rPr>
      <t>TAMPOS</t>
    </r>
  </si>
  <si>
    <r>
      <rPr>
        <b/>
        <sz val="8"/>
        <rFont val="Arial"/>
        <family val="2"/>
      </rPr>
      <t>12</t>
    </r>
  </si>
  <si>
    <r>
      <rPr>
        <b/>
        <sz val="8"/>
        <rFont val="Arial"/>
        <family val="2"/>
      </rPr>
      <t>COMUNICAÇÃO VISUAL</t>
    </r>
  </si>
  <si>
    <r>
      <rPr>
        <b/>
        <sz val="8"/>
        <rFont val="Arial"/>
        <family val="2"/>
      </rPr>
      <t>13</t>
    </r>
  </si>
  <si>
    <r>
      <rPr>
        <b/>
        <sz val="8"/>
        <rFont val="Arial"/>
        <family val="2"/>
      </rPr>
      <t>PAISAGISMO</t>
    </r>
  </si>
  <si>
    <r>
      <rPr>
        <b/>
        <sz val="8"/>
        <rFont val="Arial"/>
        <family val="2"/>
      </rPr>
      <t>14</t>
    </r>
  </si>
  <si>
    <r>
      <rPr>
        <b/>
        <sz val="8"/>
        <rFont val="Arial"/>
        <family val="2"/>
      </rPr>
      <t>INSTALAÇÕES ELÉTRICAS</t>
    </r>
  </si>
  <si>
    <r>
      <rPr>
        <b/>
        <sz val="8"/>
        <rFont val="Arial"/>
        <family val="2"/>
      </rPr>
      <t>15</t>
    </r>
  </si>
  <si>
    <r>
      <rPr>
        <b/>
        <sz val="8"/>
        <rFont val="Arial"/>
        <family val="2"/>
      </rPr>
      <t>INSTALAÇÕES HIDRÁULICAS</t>
    </r>
  </si>
  <si>
    <r>
      <rPr>
        <b/>
        <sz val="8"/>
        <rFont val="Arial"/>
        <family val="2"/>
      </rPr>
      <t>16</t>
    </r>
  </si>
  <si>
    <r>
      <rPr>
        <b/>
        <sz val="8"/>
        <rFont val="Arial"/>
        <family val="2"/>
      </rPr>
      <t>INSTALAÇÕES DE GASES MEDICINAIS</t>
    </r>
  </si>
  <si>
    <r>
      <rPr>
        <b/>
        <sz val="8"/>
        <rFont val="Arial"/>
        <family val="2"/>
      </rPr>
      <t>17</t>
    </r>
  </si>
  <si>
    <r>
      <rPr>
        <b/>
        <sz val="8"/>
        <rFont val="Arial"/>
        <family val="2"/>
      </rPr>
      <t>INSTALAÇÕES DE SISTEMA DE AR CONDICIONADO</t>
    </r>
  </si>
  <si>
    <r>
      <rPr>
        <b/>
        <sz val="8"/>
        <rFont val="Arial"/>
        <family val="2"/>
      </rPr>
      <t>18</t>
    </r>
  </si>
  <si>
    <r>
      <rPr>
        <b/>
        <sz val="8"/>
        <rFont val="Arial"/>
        <family val="2"/>
      </rPr>
      <t>ESCADAS METÁLICAS EXTERNAS</t>
    </r>
  </si>
  <si>
    <r>
      <rPr>
        <b/>
        <sz val="8"/>
        <rFont val="Arial"/>
        <family val="2"/>
      </rPr>
      <t>19</t>
    </r>
  </si>
  <si>
    <r>
      <rPr>
        <b/>
        <sz val="8"/>
        <rFont val="Arial"/>
        <family val="2"/>
      </rPr>
      <t>NOVAS MARQUISES E NOVAS COBERTURAS EXTERNAS</t>
    </r>
  </si>
  <si>
    <r>
      <rPr>
        <b/>
        <sz val="8"/>
        <rFont val="Arial"/>
        <family val="2"/>
      </rPr>
      <t>20</t>
    </r>
  </si>
  <si>
    <r>
      <rPr>
        <b/>
        <sz val="8"/>
        <rFont val="Arial"/>
        <family val="2"/>
      </rPr>
      <t>ELEVADOR</t>
    </r>
  </si>
  <si>
    <r>
      <rPr>
        <b/>
        <sz val="8"/>
        <rFont val="Arial"/>
        <family val="2"/>
      </rPr>
      <t>21</t>
    </r>
  </si>
  <si>
    <r>
      <rPr>
        <b/>
        <sz val="8"/>
        <rFont val="Arial"/>
        <family val="2"/>
      </rPr>
      <t>PAVIMENTAÇÃO</t>
    </r>
  </si>
  <si>
    <r>
      <rPr>
        <b/>
        <sz val="8"/>
        <rFont val="Arial"/>
        <family val="2"/>
      </rPr>
      <t>22</t>
    </r>
  </si>
  <si>
    <r>
      <rPr>
        <b/>
        <sz val="8"/>
        <rFont val="Arial"/>
        <family val="2"/>
      </rPr>
      <t>ANEXOS</t>
    </r>
  </si>
  <si>
    <r>
      <rPr>
        <b/>
        <sz val="8"/>
        <rFont val="Arial"/>
        <family val="2"/>
      </rPr>
      <t>23</t>
    </r>
  </si>
  <si>
    <r>
      <rPr>
        <b/>
        <sz val="8"/>
        <rFont val="Arial"/>
        <family val="2"/>
      </rPr>
      <t>LIMPEZA FINAL</t>
    </r>
  </si>
  <si>
    <t>Original antes CB</t>
  </si>
  <si>
    <t>Lona plástica - 150 micron</t>
  </si>
  <si>
    <t>Revestimento em placa de alumínio composto "ACM", espessura de 4 mm e acabamento em PVDF</t>
  </si>
  <si>
    <t>Válvula de esfera em aço carbono fundido, passagem plena, extremidades rosqueáveis, classe 300 libras para vapor e classe 600 libras para água, óleo e gás, DN= 1/2"</t>
  </si>
  <si>
    <t>Válvula de esfera em aço carbono fundido, passagem plena, extremidades rosqueáveis, classe 300 libras para vapor e classe 600 libras para água, óleo e gás, DN= 1.1/4"</t>
  </si>
  <si>
    <t>Alvenaria de bloco cerâmico de vedação de 9 cm</t>
  </si>
  <si>
    <t>Alvenaria de bloco cerâmico de vedação de 14 cm</t>
  </si>
  <si>
    <t>Alvenaria de bloco cerâmico de vedação de 19 cm</t>
  </si>
  <si>
    <t>Revestimento sintético de borracha ou PVC colorido, para sinalização tátil de alerta / direcional - colado</t>
  </si>
  <si>
    <t>Película de controle solar refletiva na cor prata, aplicado em vidros</t>
  </si>
  <si>
    <t>Caixa de ferro octogonal fundo móvel 4´ x 4´</t>
  </si>
  <si>
    <t>Projeto executivo de arquitetura em formato A0 (valor / prancha)</t>
  </si>
  <si>
    <t>un</t>
  </si>
  <si>
    <t>Projeto executivo de estrutura em formato A0 (valor / prancha)</t>
  </si>
  <si>
    <t>Projeto executivo de instalaçoes de combate á incêndio em formato A0 (valor / prancha)</t>
  </si>
  <si>
    <t>Projeto executivo de instalações elétricas em formato A0 ( iluminação de emergência e SPDA) (valor / prancha)</t>
  </si>
  <si>
    <t>Projeto executivo de instalações elétricas em formato A0 ( detecção e alarme) (valor / prancha)</t>
  </si>
  <si>
    <t>Execução de sanitário e vestiário em canteiro de obra em chapa de madeira compensada, não incluso mobiliário. af_02/2016</t>
  </si>
  <si>
    <t>m2</t>
  </si>
  <si>
    <t>Execução de refeitório em canteiro de obra em chapa de madeira compensada, não incluso mobiliário e equipamentos. af_02/2016</t>
  </si>
  <si>
    <t>Execução de escritório em canteiro de obra em chapa de madeira compensada, não incluso mobiliário e equipamentos. af_02/2016</t>
  </si>
  <si>
    <t>Execução de almoxarifado em canteiro de obra em chapa de madeira compensada, incluso prateleiras. af_02/2016</t>
  </si>
  <si>
    <t>Proteção de superficie em geral com plastico bolha e papelão</t>
  </si>
  <si>
    <t xml:space="preserve">Tapume em chapa de madeira compesada naval </t>
  </si>
  <si>
    <t>Retirada de porta e recolocação com inversão do sentido de abertura</t>
  </si>
  <si>
    <t>Retirada de detector, acionador e alarme  de incêndio, sem aproveitamento</t>
  </si>
  <si>
    <t>Retirada de central de alarme, sem aproveitamento</t>
  </si>
  <si>
    <t>Remoção de cabeamento, sem aproveitamento</t>
  </si>
  <si>
    <t>m</t>
  </si>
  <si>
    <t>Porta corta fogo uma folha, completa com barra anti pânico dim: 0,90x2,10m - fornecimento e instalação</t>
  </si>
  <si>
    <t>Porta corta fogo duas folhas, completa com barra anti pânico dim: 1,65x2,10m - fornecimento e instalação</t>
  </si>
  <si>
    <t>Porta de madeira uma folha, completa dim: 0,90x2,10m - fornecimento e instalação</t>
  </si>
  <si>
    <t>Porta de madeira uma folha de correr completa dim: 0,90x2,10m - fornecimento e instalação</t>
  </si>
  <si>
    <t>Porta de madeira duas folhas, completa dim: 1,65x2,10m - fornecimento e instalação</t>
  </si>
  <si>
    <t>Vedação para passagem de tubos combustiveis em parede resistente ao fogo com fita intumescente</t>
  </si>
  <si>
    <t>Vedação de furos em shafts com manta fire stop</t>
  </si>
  <si>
    <t xml:space="preserve">Reforço estrutural metálico </t>
  </si>
  <si>
    <t>Rasgo em alvenaria para eletrodutos com diametros menores ou iguais a 40 mm. af_05/2015</t>
  </si>
  <si>
    <t>Rasgo em alvenaria para ramais/ distribuição com diâmetros maiores que 40 mm e menores ou iguais a 75 mm. af_05/2015</t>
  </si>
  <si>
    <t>Furo em concreto para diâmetros menores ou iguais a 40 mm. af_05/2015</t>
  </si>
  <si>
    <t>Furo em concreto para diâmetros maiores que 40 mm e menores ou iguais a 75 mm. af_05/2015</t>
  </si>
  <si>
    <t>Furo em concreto para diâmetros maiores que 75 mm. af_05/2015</t>
  </si>
  <si>
    <t>Escavação manual de vala, berço de brita e reaterro, para instalações enterradas</t>
  </si>
  <si>
    <t>Recomposição de pisos externos em asfalto  de acordo com o existente</t>
  </si>
  <si>
    <t>Recomposição de piso vinilico de acordo com o existente</t>
  </si>
  <si>
    <t>Recuperação das escadas metálicas</t>
  </si>
  <si>
    <t>Ventilador diâmetro do rotor 800mm, aspiração dupla, tipo limit-load - motor de 15,00cv - tensão 380v/3f/60hz - partida direta - mod. ref. projelmec ILD-800</t>
  </si>
  <si>
    <t>Item gi-13 - grelha de insuflamento com dupla deflexão e registro, dimensão 525x525mm - mod. ref. trox at-dg</t>
  </si>
  <si>
    <t>Filtro de ar metálico para tomada do sistema de pressurização, dimensão 600x600mm - arranjo (3 x 4)</t>
  </si>
  <si>
    <t>Chapa de aço galvanizado bitola gsg 24 - suportes e instalação</t>
  </si>
  <si>
    <t>Isolamento termico com manta de lã de rocha MIT-144, espessura 3" (76mm)</t>
  </si>
  <si>
    <t>Quadro elétrico de emergência para o sistema de pressurização - tensão 380v/3f/60hz</t>
  </si>
  <si>
    <t>Fundação e estrutura para três (03) escadas de concreto</t>
  </si>
  <si>
    <t>Fundação e estrutura de concreto para casa de bombas e reservatório</t>
  </si>
  <si>
    <t>Piso em concreto armado h=12cm</t>
  </si>
  <si>
    <t>Fonte eletroímã para interligar à central do sistema de detecção e alarme de incêndio</t>
  </si>
  <si>
    <t>Central de detecção e alarme de incêndio endereçavel</t>
  </si>
  <si>
    <t>Módulo de comando para pressurização de escadas</t>
  </si>
  <si>
    <t>Cabo serial de rede para RS 485, com blindagem, 3 x 0.75mm2, condutor em cobre, NBR 6880</t>
  </si>
  <si>
    <t>Caixa retangular 4" x 2" alta (2,00 m do piso), pvc, instalada em parede - fornecimento e instalação. af_12/2015</t>
  </si>
  <si>
    <t>Caixa retangular 4" x 2" média (1,30 m do piso), pvc, instalada em parede - fornecimento e instalação. af_12/2015</t>
  </si>
  <si>
    <t>Caixa enterrada elétrica retangular, em alvenaria com tijolos cerâmicos maciços, fundo com brita, dimensões internas: 0,3x0,3x0,3 m. af_12/2020</t>
  </si>
  <si>
    <t>Envelopamento de tubulações enterradas</t>
  </si>
  <si>
    <t>Quadro elétrico para bomba de incêndio, QF-B.INC-01, fornecimento completo, com todos os componentes indicados no diagrama, e conforme especificações no memorial</t>
  </si>
  <si>
    <t>Quadro elétrico para bomba de incêndio, QF-B.INC-02, fornecimento completo, com todos os componentes indicados no diagrama, e conforme especificações no memorial</t>
  </si>
  <si>
    <t>Quadro elétrico para bomba de incêndio, QF-B.INC-03, fornecimento completo, com todos os componentes indicados no diagrama, e conforme especificações no memorial</t>
  </si>
  <si>
    <t>Quadro elétrico para bomba de incêndio, QF-B.INC-04, fornecimento completo, com todos os componentes indicados no diagrama, e conforme especificações no memorial</t>
  </si>
  <si>
    <t>Quadro elétrico para bomba de incêndio, QF-B.INC-05, fornecimento completo, com todos os componentes indicados no diagrama, e conforme especificações no memorial</t>
  </si>
  <si>
    <t xml:space="preserve">Quadro elétrico de distribuição com 2 módulos, contendo 1 (um) minidisjuntor bipolar 20 A, conforme especificações no memorial </t>
  </si>
  <si>
    <t>Luminária de emergência, com 30 lâmpadas led de 2 w, sem reator - fornecimento e instalação. af_02/2020</t>
  </si>
  <si>
    <t>Luminária à LED para balizamento (rota de fuga), face única ou dupla, conforme especificações no memorial e legenda do projeto</t>
  </si>
  <si>
    <t>Caixa enterrada elétrica retangular, em alvenaria com blocos de concreto, fundo com brita, dimensões internas: 0,4x0,4x0,4 m. af_12/2020</t>
  </si>
  <si>
    <t>Cordoalha de cobre nu 35 mm², não enterrada, com isolador - fornecimento e instalação. af_12/2017</t>
  </si>
  <si>
    <t>Cordoalha de cobre nu 50 mm², não enterrada, com isolador - fornecimento e instalação. af_12/2017</t>
  </si>
  <si>
    <t xml:space="preserve">Fixação de tubulações </t>
  </si>
  <si>
    <t xml:space="preserve">m     </t>
  </si>
  <si>
    <t xml:space="preserve">Bomba de incêndio - Hidrantes principal. Bomba centrífuga horizontal para combate a incêndio, monoestágio, monobloco,  em ferro fundido . Rotor tipo fechado e vedação por selo mecânico. Motor elétrico  5,4 CV.   Pintura padrão (vermelho segurança).  Ponto de operação (projeto) [Q=18m³/h x H=40mca]. </t>
  </si>
  <si>
    <t xml:space="preserve">Bomba de incêndio - Hidrantes auxiliar. Bomba centrífuga horizontal para combate a incêndio, multiestágio, monobloco,  em ferro fundido. Rotor tipo fechado e vedação por selo mecânico. Motor elétrico 2 CV.  Pintura padrão (vermelho segurança).  Ponto de operação (projeto) [Q=1,2m³/h x H=52mca]. </t>
  </si>
  <si>
    <t xml:space="preserve">Bomba de incêndio - Hidrantes principal. Bomba centrífuga horizontal para combate a incêndio, monoestágio, monobloco,  em ferro fundido . Rotor tipo fechado e vedação por selo mecânico. Motor elétrico  5,4 CV.   Pintura padrão (vermelho segurança).  Ponto de operação (projeto) [Q=18m³/h x H=45mca]. </t>
  </si>
  <si>
    <t xml:space="preserve">Bomba de incêndio - Hidrantes auxiliar. Bomba centrífuga horizontal para combate a incêndio, multiestágio, monobloco,  em ferro fundido. Rotor tipo fechado e vedação por selo mecânico. Motor elétrico 2 CV.  Pintura padrão (vermelho segurança).  Ponto de operação (projeto) [Q=1,2m³/h x H=57mca]. </t>
  </si>
  <si>
    <t xml:space="preserve">Bomba de incêndio - Hidrantes principal. Bomba centrífuga horizontal para combate a incêndio, monoestágio, monobloco,  em ferro fundido . Rotor tipo fechado e vedação por selo mecânico. Motor elétrico  3,8 CV.   Pintura padrão (vermelho segurança).  Ponto de operação (projeto) [Q=18m³/h x H=35mca]. </t>
  </si>
  <si>
    <t xml:space="preserve">Bomba de incêndio - Hidrantes auxiliar. Bomba centrífuga horizontal para combate a incêndio, multiestágio, monobloco,  em ferro fundido. Rotor tipo fechado e vedação por selo mecânico. Motor elétrico 2 CV.  Pintura padrão (vermelho segurança).  Ponto de operação (projeto) [Q=1,2m³/h x H=45mca]. </t>
  </si>
  <si>
    <t xml:space="preserve">Bomba de incêndio - Hidrantes principal. Bomba centrífuga horizontal para combate a incêndio, monoestágio, monobloco,  em ferro fundido . Rotor tipo fechado e vedação por selo mecânico. Motor elétrico  6,4 CV.   Pintura padrão (vermelho segurança).  Ponto de operação (projeto) [Q=18m³/h x H=50mca]. </t>
  </si>
  <si>
    <t xml:space="preserve">Bomba de incêndio - Hidrantes auxiliar. Bomba centrífuga horizontal para combate a incêndio, multiestágio, monobloco,  em ferro fundido. Rotor tipo fechado e vedação por selo mecânico. Motor elétrico 3 CV.  Pintura padrão (vermelho segurança).  Ponto de operação (projeto) [Q=1,2m³/h x H=61mca]. </t>
  </si>
  <si>
    <t>Teste hidrostático do sistema de hidrantes</t>
  </si>
  <si>
    <t>Placa de sinalização em PVC fotoluminescente (100x150mm), com indicação de equipamentos de combate à incêndio e alarme</t>
  </si>
  <si>
    <t>Placa de sinalização em PVC fotoluminescente (400x100mm), com indicação de equipamentos de combate à incêndio e alarme</t>
  </si>
  <si>
    <t>Placa de sinalização em PVC fotoluminescente (400x120mm), com indicação de equipamentos de combate à incêndio e alarme</t>
  </si>
  <si>
    <t>Projeto  "as built" de prevenção e combate á incêndio em formato A0 (valor / prancha)</t>
  </si>
  <si>
    <t>Atestado e ART de manutenção das medidas de segurança contra incêndio</t>
  </si>
  <si>
    <t>Atestado e ART de manutenção dos sistemas de gases inflamáveis</t>
  </si>
  <si>
    <t xml:space="preserve">Atestado de conformidade da instalação elétrica </t>
  </si>
  <si>
    <t xml:space="preserve">Atestado e ART de (CMAR) </t>
  </si>
  <si>
    <t>Atestado e ART de manutenção da compartimentação vertical de shaft</t>
  </si>
  <si>
    <t>Atestado e ART de manutenção do sistema de detecção e alarme</t>
  </si>
  <si>
    <t xml:space="preserve">Atestado de comissionamento e inspeção periódica do SDAI </t>
  </si>
  <si>
    <t>Atestado de inspeção do sistema de hidrantes/mangotinhos</t>
  </si>
  <si>
    <t>Atestado e ART de manutenção do grupo motogerador</t>
  </si>
  <si>
    <t>Atestado e ART de Pressurização de escadas, por escada</t>
  </si>
  <si>
    <t>Checklists de inspeção e teste do sistema de pressurização, por escada</t>
  </si>
  <si>
    <t>Atestado de comissionamento e inspeção periódica</t>
  </si>
  <si>
    <t>Tramitação no corpo de bombeiros para obtenção do AVCB</t>
  </si>
  <si>
    <t>MODELO RESUMO DA PLANILHA</t>
  </si>
  <si>
    <t>MODELO PLANILHA ANALÍTICA</t>
  </si>
  <si>
    <t>MODELO 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</si>
</sst>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00\ 00\ 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9"/>
      <color rgb="FFFF0000"/>
      <name val="Arial"/>
      <family val="2"/>
    </font>
    <font>
      <b/>
      <sz val="9"/>
      <name val="Verdana"/>
      <family val="2"/>
    </font>
    <font>
      <b/>
      <sz val="8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1" fillId="12" borderId="1"/>
    <xf numFmtId="43" fontId="1" fillId="0" borderId="0" applyFont="0" applyFill="0" applyBorder="0" applyAlignment="0" applyProtection="0"/>
    <xf numFmtId="0" fontId="15" fillId="12" borderId="1"/>
    <xf numFmtId="164" fontId="15" fillId="12" borderId="1" applyFont="0" applyFill="0" applyBorder="0" applyAlignment="0" applyProtection="0"/>
    <xf numFmtId="164" fontId="4" fillId="12" borderId="1" applyFont="0" applyFill="0" applyBorder="0" applyAlignment="0" applyProtection="0"/>
    <xf numFmtId="0" fontId="4" fillId="12" borderId="1"/>
    <xf numFmtId="9" fontId="1" fillId="0" borderId="0" applyFont="0" applyFill="0" applyBorder="0" applyAlignment="0" applyProtection="0"/>
    <xf numFmtId="44" fontId="1" fillId="12" borderId="1" applyFont="0" applyFill="0" applyBorder="0" applyAlignment="0" applyProtection="0"/>
    <xf numFmtId="43" fontId="1" fillId="12" borderId="1" applyFont="0" applyFill="0" applyBorder="0" applyAlignment="0" applyProtection="0"/>
    <xf numFmtId="0" fontId="1" fillId="12" borderId="1"/>
    <xf numFmtId="0" fontId="4" fillId="12" borderId="1"/>
    <xf numFmtId="0" fontId="1" fillId="18" borderId="1" applyNumberFormat="0" applyBorder="0" applyAlignment="0" applyProtection="0"/>
  </cellStyleXfs>
  <cellXfs count="377">
    <xf numFmtId="0" fontId="0" fillId="0" borderId="0" xfId="0"/>
    <xf numFmtId="164" fontId="2" fillId="12" borderId="1" xfId="2" applyNumberFormat="1" applyFont="1" applyAlignment="1" applyProtection="1">
      <alignment vertical="center"/>
      <protection hidden="1"/>
    </xf>
    <xf numFmtId="4" fontId="2" fillId="12" borderId="1" xfId="2" applyNumberFormat="1" applyFont="1" applyAlignment="1" applyProtection="1">
      <alignment horizontal="left" vertical="center"/>
      <protection hidden="1"/>
    </xf>
    <xf numFmtId="0" fontId="5" fillId="12" borderId="1" xfId="2" applyFont="1" applyAlignment="1" applyProtection="1">
      <alignment horizontal="center" vertical="center"/>
      <protection hidden="1"/>
    </xf>
    <xf numFmtId="0" fontId="6" fillId="4" borderId="2" xfId="0" applyFont="1" applyFill="1" applyBorder="1" applyAlignment="1">
      <alignment horizontal="center" vertical="center" wrapText="1"/>
    </xf>
    <xf numFmtId="0" fontId="7" fillId="12" borderId="1" xfId="2" applyFont="1" applyAlignment="1" applyProtection="1">
      <alignment horizontal="center" vertical="center"/>
      <protection hidden="1"/>
    </xf>
    <xf numFmtId="166" fontId="8" fillId="12" borderId="1" xfId="2" applyNumberFormat="1" applyFont="1" applyAlignment="1" applyProtection="1">
      <alignment horizontal="center" vertical="center"/>
      <protection hidden="1"/>
    </xf>
    <xf numFmtId="0" fontId="8" fillId="12" borderId="1" xfId="2" applyFont="1" applyAlignment="1" applyProtection="1">
      <alignment horizontal="center" vertical="center" wrapText="1"/>
      <protection hidden="1"/>
    </xf>
    <xf numFmtId="4" fontId="7" fillId="12" borderId="1" xfId="2" applyNumberFormat="1" applyFont="1" applyAlignment="1" applyProtection="1">
      <alignment horizontal="center" vertical="center"/>
      <protection hidden="1"/>
    </xf>
    <xf numFmtId="4" fontId="7" fillId="12" borderId="1" xfId="2" applyNumberFormat="1" applyFont="1" applyAlignment="1" applyProtection="1">
      <alignment horizontal="left" vertical="center"/>
      <protection hidden="1"/>
    </xf>
    <xf numFmtId="49" fontId="7" fillId="12" borderId="1" xfId="2" applyNumberFormat="1" applyFont="1" applyAlignment="1" applyProtection="1">
      <alignment horizontal="center" vertical="center"/>
      <protection hidden="1"/>
    </xf>
    <xf numFmtId="0" fontId="8" fillId="12" borderId="1" xfId="2" applyFont="1" applyAlignment="1" applyProtection="1">
      <alignment vertical="center"/>
      <protection hidden="1"/>
    </xf>
    <xf numFmtId="0" fontId="12" fillId="12" borderId="1" xfId="2" applyFont="1" applyAlignment="1" applyProtection="1">
      <alignment horizontal="center" vertical="center"/>
      <protection hidden="1"/>
    </xf>
    <xf numFmtId="0" fontId="12" fillId="12" borderId="1" xfId="2" applyFont="1" applyAlignment="1" applyProtection="1">
      <alignment vertical="center"/>
      <protection hidden="1"/>
    </xf>
    <xf numFmtId="0" fontId="4" fillId="12" borderId="1" xfId="2" applyFont="1" applyAlignment="1" applyProtection="1">
      <alignment vertical="center"/>
      <protection hidden="1"/>
    </xf>
    <xf numFmtId="0" fontId="5" fillId="12" borderId="1" xfId="2" applyFont="1" applyAlignment="1" applyProtection="1">
      <alignment vertical="center"/>
      <protection hidden="1"/>
    </xf>
    <xf numFmtId="0" fontId="9" fillId="12" borderId="1" xfId="2" applyFont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12" borderId="1" xfId="2" applyFont="1" applyAlignment="1" applyProtection="1">
      <alignment horizontal="left" vertical="center"/>
      <protection hidden="1"/>
    </xf>
    <xf numFmtId="0" fontId="13" fillId="12" borderId="1" xfId="2" applyFont="1" applyAlignment="1" applyProtection="1">
      <alignment horizontal="center" vertical="center"/>
      <protection hidden="1"/>
    </xf>
    <xf numFmtId="0" fontId="13" fillId="12" borderId="1" xfId="2" applyFont="1" applyAlignment="1" applyProtection="1">
      <alignment vertical="center"/>
      <protection hidden="1"/>
    </xf>
    <xf numFmtId="0" fontId="11" fillId="8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3" fontId="8" fillId="0" borderId="0" xfId="3" applyFont="1" applyFill="1" applyAlignment="1">
      <alignment vertical="center"/>
    </xf>
    <xf numFmtId="0" fontId="9" fillId="8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vertical="center"/>
    </xf>
    <xf numFmtId="4" fontId="11" fillId="14" borderId="1" xfId="0" applyNumberFormat="1" applyFont="1" applyFill="1" applyBorder="1" applyAlignment="1">
      <alignment horizontal="right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" fillId="12" borderId="1" xfId="2"/>
    <xf numFmtId="0" fontId="11" fillId="9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vertical="center"/>
    </xf>
    <xf numFmtId="0" fontId="10" fillId="6" borderId="5" xfId="0" applyFont="1" applyFill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 applyProtection="1">
      <alignment vertical="center"/>
      <protection locked="0"/>
    </xf>
    <xf numFmtId="0" fontId="10" fillId="6" borderId="10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>
      <alignment horizontal="center" vertical="center" wrapText="1"/>
    </xf>
    <xf numFmtId="0" fontId="3" fillId="12" borderId="1" xfId="2" applyFont="1" applyAlignment="1" applyProtection="1">
      <alignment horizontal="center" vertical="center"/>
      <protection hidden="1"/>
    </xf>
    <xf numFmtId="0" fontId="4" fillId="12" borderId="1" xfId="2" applyFont="1" applyAlignment="1" applyProtection="1">
      <alignment horizontal="center" vertical="center"/>
      <protection hidden="1"/>
    </xf>
    <xf numFmtId="0" fontId="1" fillId="12" borderId="1" xfId="2" applyAlignment="1" applyProtection="1">
      <alignment vertical="center"/>
      <protection hidden="1"/>
    </xf>
    <xf numFmtId="44" fontId="1" fillId="12" borderId="1" xfId="9" applyFont="1" applyAlignment="1" applyProtection="1">
      <alignment horizontal="center" vertical="center"/>
      <protection hidden="1"/>
    </xf>
    <xf numFmtId="0" fontId="1" fillId="12" borderId="1" xfId="2" applyAlignment="1" applyProtection="1">
      <alignment horizontal="center" vertical="center"/>
      <protection hidden="1"/>
    </xf>
    <xf numFmtId="44" fontId="5" fillId="12" borderId="1" xfId="9" applyFont="1" applyAlignment="1" applyProtection="1">
      <alignment horizontal="center" vertical="center"/>
      <protection hidden="1"/>
    </xf>
    <xf numFmtId="44" fontId="2" fillId="13" borderId="3" xfId="9" applyFont="1" applyFill="1" applyBorder="1" applyAlignment="1" applyProtection="1">
      <alignment horizontal="center" vertical="center"/>
      <protection hidden="1"/>
    </xf>
    <xf numFmtId="164" fontId="7" fillId="12" borderId="14" xfId="2" applyNumberFormat="1" applyFont="1" applyBorder="1" applyAlignment="1" applyProtection="1">
      <alignment horizontal="left" vertical="center"/>
      <protection hidden="1"/>
    </xf>
    <xf numFmtId="0" fontId="7" fillId="12" borderId="14" xfId="2" applyFont="1" applyBorder="1" applyAlignment="1" applyProtection="1">
      <alignment horizontal="center" vertical="center"/>
      <protection hidden="1"/>
    </xf>
    <xf numFmtId="164" fontId="7" fillId="12" borderId="12" xfId="2" applyNumberFormat="1" applyFont="1" applyBorder="1" applyAlignment="1" applyProtection="1">
      <alignment horizontal="left" vertical="center"/>
      <protection hidden="1"/>
    </xf>
    <xf numFmtId="0" fontId="7" fillId="12" borderId="12" xfId="2" applyFont="1" applyBorder="1" applyAlignment="1" applyProtection="1">
      <alignment horizontal="center" vertical="center"/>
      <protection hidden="1"/>
    </xf>
    <xf numFmtId="164" fontId="7" fillId="12" borderId="15" xfId="2" applyNumberFormat="1" applyFont="1" applyBorder="1" applyAlignment="1" applyProtection="1">
      <alignment horizontal="left" vertical="center"/>
      <protection hidden="1"/>
    </xf>
    <xf numFmtId="0" fontId="7" fillId="12" borderId="15" xfId="2" applyFont="1" applyBorder="1" applyAlignment="1" applyProtection="1">
      <alignment horizontal="center" vertical="center"/>
      <protection hidden="1"/>
    </xf>
    <xf numFmtId="0" fontId="2" fillId="13" borderId="3" xfId="2" applyFont="1" applyFill="1" applyBorder="1" applyAlignment="1" applyProtection="1">
      <alignment horizontal="center" vertical="center"/>
      <protection hidden="1"/>
    </xf>
    <xf numFmtId="44" fontId="4" fillId="12" borderId="1" xfId="9" applyFont="1" applyAlignment="1" applyProtection="1">
      <alignment horizontal="center" vertical="center"/>
      <protection hidden="1"/>
    </xf>
    <xf numFmtId="0" fontId="14" fillId="12" borderId="1" xfId="2" applyFont="1" applyAlignment="1" applyProtection="1">
      <alignment horizontal="center" vertical="center"/>
      <protection hidden="1"/>
    </xf>
    <xf numFmtId="0" fontId="17" fillId="12" borderId="1" xfId="2" applyFont="1" applyAlignment="1" applyProtection="1">
      <alignment vertical="center"/>
      <protection hidden="1"/>
    </xf>
    <xf numFmtId="0" fontId="8" fillId="12" borderId="1" xfId="2" applyFont="1" applyAlignment="1">
      <alignment vertical="center"/>
    </xf>
    <xf numFmtId="0" fontId="10" fillId="12" borderId="1" xfId="2" applyFont="1" applyAlignment="1" applyProtection="1">
      <alignment vertical="center" wrapText="1"/>
      <protection locked="0"/>
    </xf>
    <xf numFmtId="0" fontId="10" fillId="12" borderId="1" xfId="2" applyFont="1" applyAlignment="1">
      <alignment vertical="center" wrapText="1"/>
    </xf>
    <xf numFmtId="0" fontId="8" fillId="12" borderId="1" xfId="2" applyFont="1" applyAlignment="1" applyProtection="1">
      <alignment horizontal="center" vertical="center" wrapText="1"/>
      <protection locked="0"/>
    </xf>
    <xf numFmtId="0" fontId="3" fillId="12" borderId="1" xfId="2" applyFont="1" applyAlignment="1" applyProtection="1">
      <alignment vertical="center"/>
      <protection hidden="1"/>
    </xf>
    <xf numFmtId="0" fontId="5" fillId="12" borderId="1" xfId="2" applyFont="1" applyAlignment="1" applyProtection="1">
      <alignment horizontal="left" vertical="center"/>
      <protection hidden="1"/>
    </xf>
    <xf numFmtId="0" fontId="18" fillId="12" borderId="1" xfId="2" applyFont="1" applyAlignment="1" applyProtection="1">
      <alignment vertical="center" wrapText="1"/>
      <protection locked="0"/>
    </xf>
    <xf numFmtId="0" fontId="18" fillId="12" borderId="1" xfId="2" applyFont="1" applyAlignment="1">
      <alignment vertical="center"/>
    </xf>
    <xf numFmtId="0" fontId="10" fillId="16" borderId="2" xfId="2" applyFont="1" applyFill="1" applyBorder="1" applyAlignment="1">
      <alignment horizontal="center" vertical="center" wrapText="1"/>
    </xf>
    <xf numFmtId="0" fontId="7" fillId="16" borderId="2" xfId="2" applyFont="1" applyFill="1" applyBorder="1" applyAlignment="1">
      <alignment horizontal="center" vertical="center" wrapText="1"/>
    </xf>
    <xf numFmtId="0" fontId="18" fillId="12" borderId="1" xfId="2" applyFont="1" applyAlignment="1">
      <alignment horizontal="center" vertical="center"/>
    </xf>
    <xf numFmtId="0" fontId="20" fillId="14" borderId="1" xfId="2" applyFont="1" applyFill="1" applyAlignment="1" applyProtection="1">
      <alignment vertical="center"/>
      <protection hidden="1"/>
    </xf>
    <xf numFmtId="43" fontId="20" fillId="14" borderId="1" xfId="10" applyFont="1" applyFill="1" applyBorder="1" applyAlignment="1" applyProtection="1">
      <alignment vertical="center"/>
      <protection hidden="1"/>
    </xf>
    <xf numFmtId="44" fontId="1" fillId="12" borderId="1" xfId="2" applyNumberFormat="1"/>
    <xf numFmtId="44" fontId="18" fillId="12" borderId="1" xfId="2" applyNumberFormat="1" applyFont="1" applyAlignment="1">
      <alignment vertical="center"/>
    </xf>
    <xf numFmtId="9" fontId="8" fillId="12" borderId="1" xfId="8" applyFont="1" applyFill="1" applyBorder="1" applyAlignment="1">
      <alignment vertical="center"/>
    </xf>
    <xf numFmtId="44" fontId="19" fillId="12" borderId="2" xfId="9" applyFont="1" applyBorder="1" applyAlignment="1">
      <alignment horizontal="right" vertical="center" wrapText="1"/>
    </xf>
    <xf numFmtId="44" fontId="20" fillId="16" borderId="2" xfId="9" applyFont="1" applyFill="1" applyBorder="1" applyAlignment="1">
      <alignment horizontal="right" vertical="center" wrapText="1"/>
    </xf>
    <xf numFmtId="10" fontId="19" fillId="12" borderId="2" xfId="8" applyNumberFormat="1" applyFont="1" applyFill="1" applyBorder="1" applyAlignment="1">
      <alignment horizontal="right" vertical="center" wrapText="1"/>
    </xf>
    <xf numFmtId="9" fontId="20" fillId="16" borderId="2" xfId="8" applyFont="1" applyFill="1" applyBorder="1" applyAlignment="1">
      <alignment horizontal="right" vertical="center" wrapText="1"/>
    </xf>
    <xf numFmtId="44" fontId="18" fillId="12" borderId="2" xfId="9" applyFont="1" applyBorder="1" applyAlignment="1" applyProtection="1">
      <alignment vertical="center" wrapText="1"/>
      <protection locked="0"/>
    </xf>
    <xf numFmtId="0" fontId="7" fillId="17" borderId="17" xfId="1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4" fontId="5" fillId="0" borderId="0" xfId="0" applyNumberFormat="1" applyFont="1" applyAlignment="1">
      <alignment vertical="center"/>
    </xf>
    <xf numFmtId="0" fontId="7" fillId="19" borderId="15" xfId="2" applyFont="1" applyFill="1" applyBorder="1" applyAlignment="1" applyProtection="1">
      <alignment horizontal="center" vertical="center"/>
      <protection hidden="1"/>
    </xf>
    <xf numFmtId="164" fontId="7" fillId="19" borderId="15" xfId="2" applyNumberFormat="1" applyFont="1" applyFill="1" applyBorder="1" applyAlignment="1" applyProtection="1">
      <alignment horizontal="left" vertical="center"/>
      <protection hidden="1"/>
    </xf>
    <xf numFmtId="44" fontId="7" fillId="19" borderId="15" xfId="9" applyFont="1" applyFill="1" applyBorder="1" applyAlignment="1" applyProtection="1">
      <alignment horizontal="center" vertical="center"/>
      <protection hidden="1"/>
    </xf>
    <xf numFmtId="44" fontId="2" fillId="19" borderId="3" xfId="9" applyFont="1" applyFill="1" applyBorder="1" applyAlignment="1" applyProtection="1">
      <alignment horizontal="center" vertical="center"/>
      <protection hidden="1"/>
    </xf>
    <xf numFmtId="44" fontId="4" fillId="19" borderId="3" xfId="9" applyFont="1" applyFill="1" applyBorder="1" applyAlignment="1" applyProtection="1">
      <alignment horizontal="center" vertical="center"/>
      <protection hidden="1"/>
    </xf>
    <xf numFmtId="44" fontId="2" fillId="19" borderId="4" xfId="9" applyFont="1" applyFill="1" applyBorder="1" applyAlignment="1" applyProtection="1">
      <alignment horizontal="center" vertical="center"/>
      <protection hidden="1"/>
    </xf>
    <xf numFmtId="0" fontId="7" fillId="20" borderId="14" xfId="2" applyFont="1" applyFill="1" applyBorder="1" applyAlignment="1" applyProtection="1">
      <alignment horizontal="center" vertical="center"/>
      <protection hidden="1"/>
    </xf>
    <xf numFmtId="164" fontId="7" fillId="20" borderId="14" xfId="2" applyNumberFormat="1" applyFont="1" applyFill="1" applyBorder="1" applyAlignment="1" applyProtection="1">
      <alignment horizontal="left" vertical="center"/>
      <protection hidden="1"/>
    </xf>
    <xf numFmtId="44" fontId="7" fillId="20" borderId="14" xfId="9" applyFont="1" applyFill="1" applyBorder="1" applyAlignment="1" applyProtection="1">
      <alignment horizontal="center" vertical="center"/>
      <protection hidden="1"/>
    </xf>
    <xf numFmtId="44" fontId="2" fillId="20" borderId="3" xfId="9" applyFont="1" applyFill="1" applyBorder="1" applyAlignment="1" applyProtection="1">
      <alignment horizontal="center" vertical="center"/>
      <protection hidden="1"/>
    </xf>
    <xf numFmtId="44" fontId="4" fillId="20" borderId="3" xfId="9" applyFont="1" applyFill="1" applyBorder="1" applyAlignment="1" applyProtection="1">
      <alignment horizontal="center" vertical="center"/>
      <protection hidden="1"/>
    </xf>
    <xf numFmtId="44" fontId="2" fillId="20" borderId="4" xfId="9" applyFont="1" applyFill="1" applyBorder="1" applyAlignment="1" applyProtection="1">
      <alignment horizontal="center" vertical="center"/>
      <protection hidden="1"/>
    </xf>
    <xf numFmtId="43" fontId="2" fillId="4" borderId="2" xfId="3" applyFont="1" applyFill="1" applyBorder="1" applyAlignment="1">
      <alignment horizontal="center" vertical="center" wrapText="1"/>
    </xf>
    <xf numFmtId="0" fontId="4" fillId="19" borderId="16" xfId="2" applyFont="1" applyFill="1" applyBorder="1" applyAlignment="1" applyProtection="1">
      <alignment horizontal="right" vertical="center"/>
      <protection hidden="1"/>
    </xf>
    <xf numFmtId="0" fontId="2" fillId="19" borderId="11" xfId="2" applyFont="1" applyFill="1" applyBorder="1" applyAlignment="1" applyProtection="1">
      <alignment horizontal="right" vertical="center"/>
      <protection hidden="1"/>
    </xf>
    <xf numFmtId="0" fontId="4" fillId="20" borderId="16" xfId="2" applyFont="1" applyFill="1" applyBorder="1" applyAlignment="1" applyProtection="1">
      <alignment horizontal="right" vertical="center"/>
      <protection hidden="1"/>
    </xf>
    <xf numFmtId="0" fontId="2" fillId="20" borderId="11" xfId="2" applyFont="1" applyFill="1" applyBorder="1" applyAlignment="1" applyProtection="1">
      <alignment horizontal="right" vertical="center"/>
      <protection hidden="1"/>
    </xf>
    <xf numFmtId="0" fontId="10" fillId="13" borderId="23" xfId="0" applyFont="1" applyFill="1" applyBorder="1" applyAlignment="1">
      <alignment vertical="center"/>
    </xf>
    <xf numFmtId="0" fontId="10" fillId="13" borderId="24" xfId="0" applyFont="1" applyFill="1" applyBorder="1" applyAlignment="1">
      <alignment vertical="center"/>
    </xf>
    <xf numFmtId="0" fontId="10" fillId="13" borderId="24" xfId="0" applyFont="1" applyFill="1" applyBorder="1" applyAlignment="1" applyProtection="1">
      <alignment vertical="center"/>
      <protection locked="0"/>
    </xf>
    <xf numFmtId="0" fontId="9" fillId="12" borderId="1" xfId="2" applyFont="1" applyAlignment="1" applyProtection="1">
      <alignment horizontal="center" vertical="center" wrapText="1"/>
      <protection hidden="1"/>
    </xf>
    <xf numFmtId="0" fontId="5" fillId="12" borderId="1" xfId="2" applyFont="1" applyAlignment="1" applyProtection="1">
      <alignment vertical="center" wrapText="1"/>
      <protection hidden="1"/>
    </xf>
    <xf numFmtId="49" fontId="7" fillId="12" borderId="1" xfId="2" applyNumberFormat="1" applyFont="1" applyAlignment="1" applyProtection="1">
      <alignment horizontal="center" vertical="center" wrapText="1"/>
      <protection hidden="1"/>
    </xf>
    <xf numFmtId="0" fontId="13" fillId="12" borderId="1" xfId="2" applyFont="1" applyAlignment="1" applyProtection="1">
      <alignment vertical="center" wrapText="1"/>
      <protection hidden="1"/>
    </xf>
    <xf numFmtId="0" fontId="10" fillId="13" borderId="24" xfId="0" applyFont="1" applyFill="1" applyBorder="1" applyAlignment="1" applyProtection="1">
      <alignment vertical="center" wrapText="1"/>
      <protection locked="0"/>
    </xf>
    <xf numFmtId="0" fontId="11" fillId="10" borderId="5" xfId="0" applyFont="1" applyFill="1" applyBorder="1" applyAlignment="1">
      <alignment horizontal="justify" vertical="center" wrapText="1"/>
    </xf>
    <xf numFmtId="0" fontId="10" fillId="6" borderId="5" xfId="0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1" fillId="10" borderId="6" xfId="0" applyFont="1" applyFill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10" fillId="6" borderId="10" xfId="0" applyFont="1" applyFill="1" applyBorder="1" applyAlignment="1" applyProtection="1">
      <alignment vertical="center" wrapText="1"/>
      <protection locked="0"/>
    </xf>
    <xf numFmtId="0" fontId="10" fillId="5" borderId="5" xfId="0" applyFont="1" applyFill="1" applyBorder="1" applyAlignment="1">
      <alignment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left" vertical="center"/>
    </xf>
    <xf numFmtId="0" fontId="24" fillId="15" borderId="1" xfId="0" applyFont="1" applyFill="1" applyBorder="1" applyAlignment="1">
      <alignment horizontal="center" vertical="center"/>
    </xf>
    <xf numFmtId="43" fontId="24" fillId="15" borderId="1" xfId="3" applyFont="1" applyFill="1" applyBorder="1" applyAlignment="1" applyProtection="1">
      <alignment horizontal="right" vertical="center" readingOrder="1"/>
    </xf>
    <xf numFmtId="0" fontId="10" fillId="20" borderId="18" xfId="0" applyFont="1" applyFill="1" applyBorder="1" applyAlignment="1">
      <alignment horizontal="center" vertical="center" wrapText="1"/>
    </xf>
    <xf numFmtId="0" fontId="10" fillId="20" borderId="19" xfId="0" applyFont="1" applyFill="1" applyBorder="1" applyAlignment="1">
      <alignment horizontal="left" vertical="center"/>
    </xf>
    <xf numFmtId="0" fontId="10" fillId="20" borderId="19" xfId="0" applyFont="1" applyFill="1" applyBorder="1" applyAlignment="1">
      <alignment horizontal="center" vertical="center" wrapText="1"/>
    </xf>
    <xf numFmtId="0" fontId="7" fillId="13" borderId="17" xfId="12" applyFont="1" applyFill="1" applyBorder="1" applyAlignment="1">
      <alignment vertical="center"/>
    </xf>
    <xf numFmtId="0" fontId="9" fillId="13" borderId="17" xfId="12" applyFont="1" applyFill="1" applyBorder="1" applyAlignment="1">
      <alignment horizontal="center" vertical="center" wrapText="1"/>
    </xf>
    <xf numFmtId="0" fontId="9" fillId="13" borderId="17" xfId="12" applyFont="1" applyFill="1" applyBorder="1" applyAlignment="1">
      <alignment horizontal="center" vertical="center"/>
    </xf>
    <xf numFmtId="0" fontId="9" fillId="14" borderId="3" xfId="1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2" borderId="3" xfId="12" applyFont="1" applyBorder="1" applyAlignment="1">
      <alignment horizontal="center" vertical="center" wrapText="1"/>
    </xf>
    <xf numFmtId="0" fontId="7" fillId="17" borderId="17" xfId="12" applyFont="1" applyFill="1" applyBorder="1" applyAlignment="1">
      <alignment vertical="center"/>
    </xf>
    <xf numFmtId="0" fontId="7" fillId="17" borderId="17" xfId="12" applyFont="1" applyFill="1" applyBorder="1" applyAlignment="1">
      <alignment vertical="center" wrapText="1"/>
    </xf>
    <xf numFmtId="0" fontId="9" fillId="14" borderId="3" xfId="0" applyFont="1" applyFill="1" applyBorder="1" applyAlignment="1">
      <alignment horizontal="center" vertical="center"/>
    </xf>
    <xf numFmtId="0" fontId="21" fillId="13" borderId="17" xfId="12" applyFont="1" applyFill="1" applyBorder="1" applyAlignment="1">
      <alignment vertical="center"/>
    </xf>
    <xf numFmtId="0" fontId="7" fillId="13" borderId="17" xfId="12" applyFont="1" applyFill="1" applyBorder="1" applyAlignment="1">
      <alignment horizontal="center" vertical="center" wrapText="1"/>
    </xf>
    <xf numFmtId="0" fontId="7" fillId="13" borderId="17" xfId="12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9" fillId="12" borderId="3" xfId="13" applyNumberFormat="1" applyFont="1" applyFill="1" applyBorder="1" applyAlignment="1">
      <alignment horizontal="center" vertical="center"/>
    </xf>
    <xf numFmtId="43" fontId="8" fillId="12" borderId="1" xfId="3" applyFont="1" applyFill="1" applyBorder="1" applyAlignment="1" applyProtection="1">
      <alignment vertical="center"/>
      <protection hidden="1"/>
    </xf>
    <xf numFmtId="43" fontId="5" fillId="12" borderId="1" xfId="3" applyFont="1" applyFill="1" applyBorder="1" applyAlignment="1" applyProtection="1">
      <alignment vertical="center"/>
      <protection hidden="1"/>
    </xf>
    <xf numFmtId="43" fontId="13" fillId="12" borderId="1" xfId="3" applyFont="1" applyFill="1" applyBorder="1" applyAlignment="1" applyProtection="1">
      <alignment vertical="center"/>
      <protection hidden="1"/>
    </xf>
    <xf numFmtId="43" fontId="10" fillId="3" borderId="8" xfId="3" applyFont="1" applyFill="1" applyBorder="1" applyAlignment="1">
      <alignment vertical="center" wrapText="1"/>
    </xf>
    <xf numFmtId="43" fontId="6" fillId="4" borderId="2" xfId="3" applyFont="1" applyFill="1" applyBorder="1" applyAlignment="1">
      <alignment horizontal="center" vertical="center" wrapText="1"/>
    </xf>
    <xf numFmtId="43" fontId="10" fillId="19" borderId="2" xfId="3" applyFont="1" applyFill="1" applyBorder="1" applyAlignment="1">
      <alignment horizontal="center" vertical="center" wrapText="1"/>
    </xf>
    <xf numFmtId="43" fontId="10" fillId="13" borderId="24" xfId="3" applyFont="1" applyFill="1" applyBorder="1" applyAlignment="1" applyProtection="1">
      <alignment vertical="center"/>
      <protection locked="0"/>
    </xf>
    <xf numFmtId="43" fontId="11" fillId="11" borderId="5" xfId="3" applyFont="1" applyFill="1" applyBorder="1" applyAlignment="1">
      <alignment horizontal="right" vertical="center"/>
    </xf>
    <xf numFmtId="43" fontId="10" fillId="6" borderId="5" xfId="3" applyFont="1" applyFill="1" applyBorder="1" applyAlignment="1" applyProtection="1">
      <alignment vertical="center"/>
      <protection locked="0"/>
    </xf>
    <xf numFmtId="43" fontId="11" fillId="0" borderId="5" xfId="3" applyFont="1" applyBorder="1" applyAlignment="1">
      <alignment horizontal="right" vertical="center"/>
    </xf>
    <xf numFmtId="43" fontId="10" fillId="0" borderId="5" xfId="3" applyFont="1" applyBorder="1" applyAlignment="1" applyProtection="1">
      <alignment vertical="center"/>
      <protection locked="0"/>
    </xf>
    <xf numFmtId="43" fontId="11" fillId="11" borderId="6" xfId="3" applyFont="1" applyFill="1" applyBorder="1" applyAlignment="1">
      <alignment horizontal="right" vertical="center"/>
    </xf>
    <xf numFmtId="43" fontId="11" fillId="11" borderId="9" xfId="3" applyFont="1" applyFill="1" applyBorder="1" applyAlignment="1">
      <alignment horizontal="right" vertical="center"/>
    </xf>
    <xf numFmtId="43" fontId="10" fillId="6" borderId="10" xfId="3" applyFont="1" applyFill="1" applyBorder="1" applyAlignment="1" applyProtection="1">
      <alignment vertical="center"/>
      <protection locked="0"/>
    </xf>
    <xf numFmtId="43" fontId="11" fillId="12" borderId="9" xfId="3" applyFont="1" applyFill="1" applyBorder="1" applyAlignment="1">
      <alignment horizontal="right" vertical="center"/>
    </xf>
    <xf numFmtId="43" fontId="11" fillId="12" borderId="5" xfId="3" applyFont="1" applyFill="1" applyBorder="1" applyAlignment="1">
      <alignment horizontal="right" vertical="center"/>
    </xf>
    <xf numFmtId="43" fontId="8" fillId="0" borderId="0" xfId="3" applyFont="1" applyAlignment="1">
      <alignment vertical="center"/>
    </xf>
    <xf numFmtId="43" fontId="10" fillId="20" borderId="19" xfId="3" applyFont="1" applyFill="1" applyBorder="1" applyAlignment="1">
      <alignment horizontal="center" vertical="center" wrapText="1"/>
    </xf>
    <xf numFmtId="43" fontId="9" fillId="13" borderId="17" xfId="3" applyFont="1" applyFill="1" applyBorder="1" applyAlignment="1">
      <alignment horizontal="center" vertical="center"/>
    </xf>
    <xf numFmtId="43" fontId="9" fillId="14" borderId="3" xfId="3" applyFont="1" applyFill="1" applyBorder="1" applyAlignment="1">
      <alignment horizontal="center" vertical="center"/>
    </xf>
    <xf numFmtId="43" fontId="7" fillId="17" borderId="17" xfId="3" applyFont="1" applyFill="1" applyBorder="1" applyAlignment="1">
      <alignment vertical="center"/>
    </xf>
    <xf numFmtId="43" fontId="7" fillId="17" borderId="17" xfId="3" applyFont="1" applyFill="1" applyBorder="1" applyAlignment="1">
      <alignment horizontal="center" vertical="center"/>
    </xf>
    <xf numFmtId="43" fontId="7" fillId="13" borderId="17" xfId="3" applyFont="1" applyFill="1" applyBorder="1" applyAlignment="1">
      <alignment horizontal="center" vertical="center"/>
    </xf>
    <xf numFmtId="43" fontId="7" fillId="13" borderId="17" xfId="3" applyFont="1" applyFill="1" applyBorder="1" applyAlignment="1">
      <alignment horizontal="right" vertical="center"/>
    </xf>
    <xf numFmtId="43" fontId="7" fillId="17" borderId="17" xfId="3" applyFont="1" applyFill="1" applyBorder="1" applyAlignment="1">
      <alignment horizontal="right" vertical="center"/>
    </xf>
    <xf numFmtId="43" fontId="9" fillId="12" borderId="1" xfId="3" applyFont="1" applyFill="1" applyBorder="1" applyAlignment="1">
      <alignment horizontal="center" vertical="center"/>
    </xf>
    <xf numFmtId="43" fontId="7" fillId="19" borderId="2" xfId="3" applyFont="1" applyFill="1" applyBorder="1" applyAlignment="1">
      <alignment horizontal="center" vertical="center" wrapText="1"/>
    </xf>
    <xf numFmtId="43" fontId="10" fillId="13" borderId="25" xfId="3" applyFont="1" applyFill="1" applyBorder="1" applyAlignment="1" applyProtection="1">
      <alignment vertical="center"/>
      <protection locked="0"/>
    </xf>
    <xf numFmtId="43" fontId="7" fillId="20" borderId="19" xfId="3" applyFont="1" applyFill="1" applyBorder="1" applyAlignment="1">
      <alignment horizontal="center" vertical="center" wrapText="1"/>
    </xf>
    <xf numFmtId="43" fontId="9" fillId="13" borderId="17" xfId="3" applyFont="1" applyFill="1" applyBorder="1" applyAlignment="1">
      <alignment horizontal="right" vertical="center"/>
    </xf>
    <xf numFmtId="43" fontId="9" fillId="12" borderId="3" xfId="3" applyFont="1" applyFill="1" applyBorder="1" applyAlignment="1">
      <alignment horizontal="right" vertical="center"/>
    </xf>
    <xf numFmtId="43" fontId="9" fillId="12" borderId="1" xfId="3" applyFont="1" applyFill="1" applyBorder="1" applyAlignment="1">
      <alignment horizontal="right" vertical="center"/>
    </xf>
    <xf numFmtId="43" fontId="12" fillId="12" borderId="1" xfId="3" applyFont="1" applyFill="1" applyBorder="1" applyAlignment="1" applyProtection="1">
      <alignment vertical="center"/>
      <protection hidden="1"/>
    </xf>
    <xf numFmtId="43" fontId="8" fillId="2" borderId="0" xfId="3" applyFont="1" applyFill="1" applyAlignment="1" applyProtection="1">
      <alignment vertical="center" wrapText="1"/>
      <protection locked="0"/>
    </xf>
    <xf numFmtId="43" fontId="10" fillId="13" borderId="2" xfId="3" applyFont="1" applyFill="1" applyBorder="1" applyAlignment="1">
      <alignment horizontal="right" vertical="center" wrapText="1"/>
    </xf>
    <xf numFmtId="43" fontId="11" fillId="11" borderId="5" xfId="3" applyFont="1" applyFill="1" applyBorder="1" applyAlignment="1">
      <alignment horizontal="right" vertical="center" wrapText="1"/>
    </xf>
    <xf numFmtId="43" fontId="10" fillId="7" borderId="5" xfId="3" applyFont="1" applyFill="1" applyBorder="1" applyAlignment="1">
      <alignment horizontal="right" vertical="center" wrapText="1"/>
    </xf>
    <xf numFmtId="43" fontId="10" fillId="0" borderId="5" xfId="3" applyFont="1" applyBorder="1" applyAlignment="1">
      <alignment horizontal="right" vertical="center" wrapText="1"/>
    </xf>
    <xf numFmtId="43" fontId="11" fillId="11" borderId="6" xfId="3" applyFont="1" applyFill="1" applyBorder="1" applyAlignment="1">
      <alignment horizontal="right" vertical="center" wrapText="1"/>
    </xf>
    <xf numFmtId="43" fontId="11" fillId="0" borderId="5" xfId="3" applyFont="1" applyBorder="1" applyAlignment="1">
      <alignment horizontal="right" vertical="center" wrapText="1"/>
    </xf>
    <xf numFmtId="43" fontId="11" fillId="11" borderId="9" xfId="3" applyFont="1" applyFill="1" applyBorder="1" applyAlignment="1">
      <alignment horizontal="right" vertical="center" wrapText="1"/>
    </xf>
    <xf numFmtId="43" fontId="10" fillId="7" borderId="10" xfId="3" applyFont="1" applyFill="1" applyBorder="1" applyAlignment="1">
      <alignment horizontal="right" vertical="center" wrapText="1"/>
    </xf>
    <xf numFmtId="43" fontId="11" fillId="12" borderId="9" xfId="3" applyFont="1" applyFill="1" applyBorder="1" applyAlignment="1">
      <alignment horizontal="right" vertical="center" wrapText="1"/>
    </xf>
    <xf numFmtId="43" fontId="11" fillId="12" borderId="5" xfId="3" applyFont="1" applyFill="1" applyBorder="1" applyAlignment="1">
      <alignment horizontal="right" vertical="center" wrapText="1"/>
    </xf>
    <xf numFmtId="43" fontId="10" fillId="11" borderId="5" xfId="3" applyFont="1" applyFill="1" applyBorder="1" applyAlignment="1">
      <alignment horizontal="right" vertical="center"/>
    </xf>
    <xf numFmtId="43" fontId="7" fillId="20" borderId="20" xfId="3" applyFont="1" applyFill="1" applyBorder="1" applyAlignment="1">
      <alignment horizontal="center" vertical="center" wrapText="1"/>
    </xf>
    <xf numFmtId="43" fontId="18" fillId="12" borderId="1" xfId="2" applyNumberFormat="1" applyFont="1" applyAlignment="1">
      <alignment vertical="center"/>
    </xf>
    <xf numFmtId="0" fontId="8" fillId="12" borderId="0" xfId="0" applyFont="1" applyFill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4" fontId="10" fillId="13" borderId="2" xfId="0" applyNumberFormat="1" applyFont="1" applyFill="1" applyBorder="1" applyAlignment="1">
      <alignment horizontal="right" vertical="center" wrapText="1"/>
    </xf>
    <xf numFmtId="0" fontId="11" fillId="12" borderId="5" xfId="0" applyFont="1" applyFill="1" applyBorder="1" applyAlignment="1">
      <alignment horizontal="justify" vertical="center" wrapText="1"/>
    </xf>
    <xf numFmtId="4" fontId="11" fillId="12" borderId="5" xfId="0" applyNumberFormat="1" applyFont="1" applyFill="1" applyBorder="1" applyAlignment="1">
      <alignment horizontal="right" vertical="center" wrapText="1"/>
    </xf>
    <xf numFmtId="4" fontId="10" fillId="12" borderId="5" xfId="0" applyNumberFormat="1" applyFont="1" applyFill="1" applyBorder="1" applyAlignment="1">
      <alignment horizontal="right" vertical="center" wrapText="1"/>
    </xf>
    <xf numFmtId="0" fontId="11" fillId="12" borderId="6" xfId="0" applyFont="1" applyFill="1" applyBorder="1" applyAlignment="1">
      <alignment horizontal="justify" vertical="center" wrapText="1"/>
    </xf>
    <xf numFmtId="0" fontId="11" fillId="12" borderId="6" xfId="0" applyFont="1" applyFill="1" applyBorder="1" applyAlignment="1">
      <alignment horizontal="center" vertical="center" wrapText="1"/>
    </xf>
    <xf numFmtId="4" fontId="11" fillId="12" borderId="6" xfId="0" applyNumberFormat="1" applyFont="1" applyFill="1" applyBorder="1" applyAlignment="1">
      <alignment horizontal="right" vertical="center" wrapText="1"/>
    </xf>
    <xf numFmtId="0" fontId="11" fillId="12" borderId="7" xfId="0" applyFont="1" applyFill="1" applyBorder="1" applyAlignment="1">
      <alignment horizontal="justify" vertical="center" wrapText="1"/>
    </xf>
    <xf numFmtId="0" fontId="11" fillId="12" borderId="7" xfId="0" applyFont="1" applyFill="1" applyBorder="1" applyAlignment="1">
      <alignment horizontal="center" vertical="center" wrapText="1"/>
    </xf>
    <xf numFmtId="4" fontId="11" fillId="12" borderId="7" xfId="0" applyNumberFormat="1" applyFont="1" applyFill="1" applyBorder="1" applyAlignment="1">
      <alignment horizontal="right" vertical="center" wrapText="1"/>
    </xf>
    <xf numFmtId="4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" fontId="10" fillId="13" borderId="9" xfId="0" applyNumberFormat="1" applyFont="1" applyFill="1" applyBorder="1" applyAlignment="1">
      <alignment horizontal="right" vertical="center" wrapText="1"/>
    </xf>
    <xf numFmtId="0" fontId="11" fillId="12" borderId="1" xfId="0" applyFont="1" applyFill="1" applyBorder="1" applyAlignment="1">
      <alignment horizontal="justify" vertical="center" wrapText="1"/>
    </xf>
    <xf numFmtId="0" fontId="11" fillId="12" borderId="1" xfId="0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right" vertical="center" wrapText="1"/>
    </xf>
    <xf numFmtId="4" fontId="11" fillId="12" borderId="9" xfId="0" applyNumberFormat="1" applyFont="1" applyFill="1" applyBorder="1" applyAlignment="1">
      <alignment horizontal="right" vertical="center" wrapText="1"/>
    </xf>
    <xf numFmtId="43" fontId="8" fillId="21" borderId="0" xfId="0" applyNumberFormat="1" applyFont="1" applyFill="1" applyAlignment="1">
      <alignment vertical="center"/>
    </xf>
    <xf numFmtId="0" fontId="7" fillId="13" borderId="17" xfId="12" applyFont="1" applyFill="1" applyBorder="1" applyAlignment="1">
      <alignment horizontal="left" vertical="center"/>
    </xf>
    <xf numFmtId="43" fontId="11" fillId="0" borderId="5" xfId="3" applyFont="1" applyFill="1" applyBorder="1" applyAlignment="1">
      <alignment horizontal="right" vertical="center"/>
    </xf>
    <xf numFmtId="10" fontId="19" fillId="0" borderId="2" xfId="8" applyNumberFormat="1" applyFont="1" applyFill="1" applyBorder="1" applyAlignment="1">
      <alignment horizontal="right" vertical="center" wrapText="1"/>
    </xf>
    <xf numFmtId="10" fontId="19" fillId="22" borderId="2" xfId="8" applyNumberFormat="1" applyFont="1" applyFill="1" applyBorder="1" applyAlignment="1">
      <alignment horizontal="right" vertical="center" wrapText="1"/>
    </xf>
    <xf numFmtId="43" fontId="11" fillId="0" borderId="5" xfId="3" applyFont="1" applyFill="1" applyBorder="1" applyAlignment="1">
      <alignment horizontal="right" vertical="center" wrapText="1"/>
    </xf>
    <xf numFmtId="0" fontId="10" fillId="19" borderId="2" xfId="2" applyFont="1" applyFill="1" applyBorder="1" applyAlignment="1">
      <alignment horizontal="center" vertical="center" wrapText="1"/>
    </xf>
    <xf numFmtId="0" fontId="7" fillId="19" borderId="2" xfId="2" applyFont="1" applyFill="1" applyBorder="1" applyAlignment="1">
      <alignment horizontal="center" vertical="center" wrapText="1"/>
    </xf>
    <xf numFmtId="0" fontId="10" fillId="19" borderId="2" xfId="2" applyFont="1" applyFill="1" applyBorder="1" applyAlignment="1">
      <alignment horizontal="left" vertical="center" wrapText="1"/>
    </xf>
    <xf numFmtId="44" fontId="10" fillId="19" borderId="2" xfId="9" applyFont="1" applyFill="1" applyBorder="1" applyAlignment="1">
      <alignment vertical="center" wrapText="1"/>
    </xf>
    <xf numFmtId="44" fontId="11" fillId="19" borderId="2" xfId="9" applyFont="1" applyFill="1" applyBorder="1" applyAlignment="1">
      <alignment horizontal="right" vertical="center" wrapText="1"/>
    </xf>
    <xf numFmtId="4" fontId="7" fillId="19" borderId="2" xfId="2" applyNumberFormat="1" applyFont="1" applyFill="1" applyBorder="1" applyAlignment="1">
      <alignment vertical="center" wrapText="1"/>
    </xf>
    <xf numFmtId="44" fontId="21" fillId="19" borderId="2" xfId="9" applyFont="1" applyFill="1" applyBorder="1" applyAlignment="1">
      <alignment vertical="center"/>
    </xf>
    <xf numFmtId="4" fontId="7" fillId="19" borderId="2" xfId="2" applyNumberFormat="1" applyFont="1" applyFill="1" applyBorder="1" applyAlignment="1">
      <alignment vertical="center"/>
    </xf>
    <xf numFmtId="44" fontId="7" fillId="19" borderId="2" xfId="9" applyFont="1" applyFill="1" applyBorder="1" applyAlignment="1" applyProtection="1">
      <alignment vertical="center"/>
      <protection hidden="1"/>
    </xf>
    <xf numFmtId="0" fontId="10" fillId="20" borderId="2" xfId="2" applyFont="1" applyFill="1" applyBorder="1" applyAlignment="1">
      <alignment horizontal="center" vertical="center" wrapText="1"/>
    </xf>
    <xf numFmtId="0" fontId="10" fillId="20" borderId="2" xfId="2" applyFont="1" applyFill="1" applyBorder="1" applyAlignment="1">
      <alignment horizontal="left" vertical="center" wrapText="1"/>
    </xf>
    <xf numFmtId="0" fontId="7" fillId="20" borderId="2" xfId="2" applyFont="1" applyFill="1" applyBorder="1" applyAlignment="1">
      <alignment horizontal="center" vertical="center" wrapText="1"/>
    </xf>
    <xf numFmtId="44" fontId="10" fillId="20" borderId="2" xfId="9" applyFont="1" applyFill="1" applyBorder="1" applyAlignment="1">
      <alignment vertical="center" wrapText="1"/>
    </xf>
    <xf numFmtId="44" fontId="11" fillId="20" borderId="2" xfId="9" applyFont="1" applyFill="1" applyBorder="1" applyAlignment="1">
      <alignment horizontal="right" vertical="center" wrapText="1"/>
    </xf>
    <xf numFmtId="4" fontId="7" fillId="20" borderId="2" xfId="2" applyNumberFormat="1" applyFont="1" applyFill="1" applyBorder="1" applyAlignment="1">
      <alignment vertical="center" wrapText="1"/>
    </xf>
    <xf numFmtId="4" fontId="7" fillId="20" borderId="2" xfId="2" applyNumberFormat="1" applyFont="1" applyFill="1" applyBorder="1" applyAlignment="1">
      <alignment vertical="center"/>
    </xf>
    <xf numFmtId="44" fontId="7" fillId="20" borderId="2" xfId="9" applyFont="1" applyFill="1" applyBorder="1" applyAlignment="1" applyProtection="1">
      <alignment vertical="center"/>
      <protection hidden="1"/>
    </xf>
    <xf numFmtId="44" fontId="8" fillId="12" borderId="1" xfId="2" applyNumberFormat="1" applyFont="1" applyAlignment="1">
      <alignment vertical="center"/>
    </xf>
    <xf numFmtId="44" fontId="19" fillId="0" borderId="2" xfId="9" applyFont="1" applyFill="1" applyBorder="1" applyAlignment="1">
      <alignment horizontal="right" vertical="center" wrapText="1"/>
    </xf>
    <xf numFmtId="10" fontId="19" fillId="23" borderId="2" xfId="8" applyNumberFormat="1" applyFont="1" applyFill="1" applyBorder="1" applyAlignment="1">
      <alignment horizontal="right" vertical="center" wrapText="1"/>
    </xf>
    <xf numFmtId="44" fontId="14" fillId="16" borderId="2" xfId="9" applyFont="1" applyFill="1" applyBorder="1" applyAlignment="1" applyProtection="1">
      <alignment vertical="center"/>
      <protection hidden="1"/>
    </xf>
    <xf numFmtId="4" fontId="14" fillId="16" borderId="2" xfId="2" applyNumberFormat="1" applyFont="1" applyFill="1" applyBorder="1" applyAlignment="1">
      <alignment vertical="center"/>
    </xf>
    <xf numFmtId="0" fontId="16" fillId="12" borderId="1" xfId="2" applyFont="1" applyAlignment="1">
      <alignment vertical="center"/>
    </xf>
    <xf numFmtId="0" fontId="9" fillId="12" borderId="5" xfId="0" applyFont="1" applyFill="1" applyBorder="1" applyAlignment="1">
      <alignment horizontal="justify" vertical="center" wrapText="1"/>
    </xf>
    <xf numFmtId="0" fontId="9" fillId="10" borderId="5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3" fontId="11" fillId="0" borderId="9" xfId="3" applyFont="1" applyFill="1" applyBorder="1" applyAlignment="1">
      <alignment horizontal="right" vertical="center"/>
    </xf>
    <xf numFmtId="43" fontId="11" fillId="0" borderId="9" xfId="3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3" xfId="12" applyFont="1" applyFill="1" applyBorder="1" applyAlignment="1">
      <alignment horizontal="center" vertical="center" wrapText="1"/>
    </xf>
    <xf numFmtId="43" fontId="9" fillId="0" borderId="3" xfId="3" applyFont="1" applyFill="1" applyBorder="1" applyAlignment="1">
      <alignment horizontal="center" vertical="center"/>
    </xf>
    <xf numFmtId="43" fontId="9" fillId="0" borderId="3" xfId="3" applyFont="1" applyFill="1" applyBorder="1" applyAlignment="1">
      <alignment horizontal="right" vertical="center"/>
    </xf>
    <xf numFmtId="44" fontId="16" fillId="12" borderId="1" xfId="2" applyNumberFormat="1" applyFont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10" fontId="11" fillId="0" borderId="10" xfId="0" applyNumberFormat="1" applyFont="1" applyBorder="1" applyAlignment="1">
      <alignment horizontal="center" vertical="center"/>
    </xf>
    <xf numFmtId="43" fontId="11" fillId="0" borderId="10" xfId="3" applyFont="1" applyFill="1" applyBorder="1" applyAlignment="1">
      <alignment horizontal="right" vertical="center"/>
    </xf>
    <xf numFmtId="43" fontId="11" fillId="0" borderId="10" xfId="3" applyFont="1" applyFill="1" applyBorder="1" applyAlignment="1">
      <alignment horizontal="righ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43" fontId="11" fillId="11" borderId="2" xfId="3" applyFont="1" applyFill="1" applyBorder="1" applyAlignment="1">
      <alignment horizontal="right" vertical="center"/>
    </xf>
    <xf numFmtId="43" fontId="11" fillId="11" borderId="2" xfId="3" applyFont="1" applyFill="1" applyBorder="1" applyAlignment="1">
      <alignment horizontal="right" vertical="center" wrapText="1"/>
    </xf>
    <xf numFmtId="10" fontId="19" fillId="24" borderId="2" xfId="8" applyNumberFormat="1" applyFont="1" applyFill="1" applyBorder="1" applyAlignment="1">
      <alignment horizontal="right" vertical="center" wrapText="1"/>
    </xf>
    <xf numFmtId="0" fontId="7" fillId="24" borderId="17" xfId="12" applyFont="1" applyFill="1" applyBorder="1" applyAlignment="1">
      <alignment vertical="center"/>
    </xf>
    <xf numFmtId="0" fontId="9" fillId="24" borderId="17" xfId="12" applyFont="1" applyFill="1" applyBorder="1" applyAlignment="1">
      <alignment horizontal="center" vertical="center" wrapText="1"/>
    </xf>
    <xf numFmtId="0" fontId="9" fillId="24" borderId="17" xfId="12" applyFont="1" applyFill="1" applyBorder="1" applyAlignment="1">
      <alignment horizontal="center" vertical="center"/>
    </xf>
    <xf numFmtId="43" fontId="9" fillId="24" borderId="17" xfId="3" applyFont="1" applyFill="1" applyBorder="1" applyAlignment="1">
      <alignment horizontal="center" vertical="center"/>
    </xf>
    <xf numFmtId="43" fontId="9" fillId="24" borderId="17" xfId="3" applyFont="1" applyFill="1" applyBorder="1" applyAlignment="1">
      <alignment horizontal="right" vertical="center"/>
    </xf>
    <xf numFmtId="0" fontId="10" fillId="24" borderId="2" xfId="2" applyFont="1" applyFill="1" applyBorder="1" applyAlignment="1">
      <alignment horizontal="center" vertical="center" wrapText="1"/>
    </xf>
    <xf numFmtId="0" fontId="10" fillId="24" borderId="2" xfId="2" applyFont="1" applyFill="1" applyBorder="1" applyAlignment="1">
      <alignment horizontal="left" vertical="center" wrapText="1"/>
    </xf>
    <xf numFmtId="0" fontId="7" fillId="24" borderId="2" xfId="2" applyFont="1" applyFill="1" applyBorder="1" applyAlignment="1">
      <alignment horizontal="center" vertical="center" wrapText="1"/>
    </xf>
    <xf numFmtId="44" fontId="20" fillId="24" borderId="2" xfId="9" applyFont="1" applyFill="1" applyBorder="1" applyAlignment="1">
      <alignment horizontal="right" vertical="center" wrapText="1"/>
    </xf>
    <xf numFmtId="0" fontId="7" fillId="13" borderId="29" xfId="12" applyFont="1" applyFill="1" applyBorder="1" applyAlignment="1">
      <alignment horizontal="center" vertical="center"/>
    </xf>
    <xf numFmtId="43" fontId="7" fillId="13" borderId="30" xfId="3" applyFont="1" applyFill="1" applyBorder="1" applyAlignment="1">
      <alignment horizontal="right" vertical="center"/>
    </xf>
    <xf numFmtId="0" fontId="9" fillId="14" borderId="31" xfId="12" applyFont="1" applyFill="1" applyBorder="1" applyAlignment="1">
      <alignment horizontal="center" vertical="center" wrapText="1"/>
    </xf>
    <xf numFmtId="43" fontId="9" fillId="12" borderId="28" xfId="3" applyFont="1" applyFill="1" applyBorder="1" applyAlignment="1">
      <alignment horizontal="right" vertical="center"/>
    </xf>
    <xf numFmtId="0" fontId="9" fillId="12" borderId="31" xfId="12" applyFont="1" applyBorder="1" applyAlignment="1">
      <alignment horizontal="center" vertical="center" wrapText="1"/>
    </xf>
    <xf numFmtId="0" fontId="7" fillId="17" borderId="29" xfId="12" applyFont="1" applyFill="1" applyBorder="1" applyAlignment="1">
      <alignment horizontal="center" vertical="center" wrapText="1"/>
    </xf>
    <xf numFmtId="43" fontId="7" fillId="17" borderId="30" xfId="3" applyFont="1" applyFill="1" applyBorder="1" applyAlignment="1">
      <alignment vertical="center"/>
    </xf>
    <xf numFmtId="43" fontId="7" fillId="17" borderId="30" xfId="3" applyFont="1" applyFill="1" applyBorder="1" applyAlignment="1">
      <alignment horizontal="right" vertical="center"/>
    </xf>
    <xf numFmtId="0" fontId="9" fillId="0" borderId="31" xfId="12" applyFont="1" applyFill="1" applyBorder="1" applyAlignment="1">
      <alignment horizontal="center" vertical="center" wrapText="1"/>
    </xf>
    <xf numFmtId="43" fontId="9" fillId="0" borderId="28" xfId="3" applyFont="1" applyFill="1" applyBorder="1" applyAlignment="1">
      <alignment horizontal="right" vertical="center"/>
    </xf>
    <xf numFmtId="0" fontId="7" fillId="13" borderId="29" xfId="12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14" borderId="31" xfId="0" applyFont="1" applyFill="1" applyBorder="1" applyAlignment="1">
      <alignment horizontal="center" vertical="center"/>
    </xf>
    <xf numFmtId="0" fontId="9" fillId="12" borderId="32" xfId="12" applyFont="1" applyBorder="1" applyAlignment="1">
      <alignment horizontal="center" vertical="center"/>
    </xf>
    <xf numFmtId="0" fontId="9" fillId="12" borderId="1" xfId="12" applyFont="1" applyAlignment="1">
      <alignment vertical="center" wrapText="1"/>
    </xf>
    <xf numFmtId="0" fontId="9" fillId="12" borderId="1" xfId="12" applyFont="1" applyAlignment="1">
      <alignment horizontal="left" vertical="center" wrapText="1"/>
    </xf>
    <xf numFmtId="0" fontId="9" fillId="12" borderId="1" xfId="12" applyFont="1" applyAlignment="1">
      <alignment horizontal="center" vertical="center"/>
    </xf>
    <xf numFmtId="43" fontId="9" fillId="12" borderId="33" xfId="3" applyFont="1" applyFill="1" applyBorder="1" applyAlignment="1">
      <alignment horizontal="right" vertical="center"/>
    </xf>
    <xf numFmtId="0" fontId="7" fillId="24" borderId="29" xfId="12" applyFont="1" applyFill="1" applyBorder="1" applyAlignment="1">
      <alignment horizontal="center" vertical="center"/>
    </xf>
    <xf numFmtId="43" fontId="7" fillId="24" borderId="30" xfId="3" applyFont="1" applyFill="1" applyBorder="1" applyAlignment="1">
      <alignment horizontal="right" vertical="center"/>
    </xf>
    <xf numFmtId="0" fontId="7" fillId="24" borderId="14" xfId="2" applyFont="1" applyFill="1" applyBorder="1" applyAlignment="1" applyProtection="1">
      <alignment horizontal="center" vertical="center"/>
      <protection hidden="1"/>
    </xf>
    <xf numFmtId="164" fontId="7" fillId="24" borderId="14" xfId="2" applyNumberFormat="1" applyFont="1" applyFill="1" applyBorder="1" applyAlignment="1" applyProtection="1">
      <alignment horizontal="left" vertical="center"/>
      <protection hidden="1"/>
    </xf>
    <xf numFmtId="44" fontId="7" fillId="24" borderId="14" xfId="9" applyFont="1" applyFill="1" applyBorder="1" applyAlignment="1" applyProtection="1">
      <alignment horizontal="center" vertical="center"/>
      <protection hidden="1"/>
    </xf>
    <xf numFmtId="10" fontId="9" fillId="19" borderId="11" xfId="8" applyNumberFormat="1" applyFont="1" applyFill="1" applyBorder="1" applyAlignment="1" applyProtection="1">
      <alignment vertical="center"/>
      <protection hidden="1"/>
    </xf>
    <xf numFmtId="10" fontId="9" fillId="20" borderId="11" xfId="8" applyNumberFormat="1" applyFont="1" applyFill="1" applyBorder="1" applyAlignment="1" applyProtection="1">
      <alignment vertical="center"/>
      <protection hidden="1"/>
    </xf>
    <xf numFmtId="43" fontId="8" fillId="12" borderId="1" xfId="10" applyFont="1" applyFill="1" applyBorder="1" applyAlignment="1" applyProtection="1">
      <alignment vertical="center"/>
      <protection hidden="1"/>
    </xf>
    <xf numFmtId="43" fontId="12" fillId="12" borderId="1" xfId="10" applyFont="1" applyFill="1" applyBorder="1" applyAlignment="1" applyProtection="1">
      <alignment vertical="center"/>
      <protection hidden="1"/>
    </xf>
    <xf numFmtId="43" fontId="5" fillId="12" borderId="1" xfId="10" applyFont="1" applyFill="1" applyBorder="1" applyAlignment="1" applyProtection="1">
      <alignment vertical="center"/>
      <protection hidden="1"/>
    </xf>
    <xf numFmtId="43" fontId="13" fillId="12" borderId="1" xfId="10" applyFont="1" applyFill="1" applyBorder="1" applyAlignment="1" applyProtection="1">
      <alignment vertical="center"/>
      <protection hidden="1"/>
    </xf>
    <xf numFmtId="43" fontId="8" fillId="12" borderId="1" xfId="10" applyFont="1" applyFill="1" applyAlignment="1" applyProtection="1">
      <alignment vertical="center" wrapText="1"/>
      <protection locked="0"/>
    </xf>
    <xf numFmtId="43" fontId="2" fillId="4" borderId="2" xfId="10" applyFont="1" applyFill="1" applyBorder="1" applyAlignment="1">
      <alignment horizontal="center" vertical="center" wrapText="1"/>
    </xf>
    <xf numFmtId="43" fontId="7" fillId="19" borderId="2" xfId="10" applyFont="1" applyFill="1" applyBorder="1" applyAlignment="1">
      <alignment horizontal="center" vertical="center" wrapText="1"/>
    </xf>
    <xf numFmtId="43" fontId="10" fillId="13" borderId="2" xfId="10" applyFont="1" applyFill="1" applyBorder="1" applyAlignment="1">
      <alignment horizontal="right" vertical="center" wrapText="1"/>
    </xf>
    <xf numFmtId="43" fontId="11" fillId="12" borderId="5" xfId="10" applyFont="1" applyFill="1" applyBorder="1" applyAlignment="1">
      <alignment horizontal="right" vertical="center" wrapText="1"/>
    </xf>
    <xf numFmtId="43" fontId="10" fillId="12" borderId="5" xfId="10" applyFont="1" applyFill="1" applyBorder="1" applyAlignment="1">
      <alignment horizontal="right" vertical="center" wrapText="1"/>
    </xf>
    <xf numFmtId="43" fontId="10" fillId="12" borderId="5" xfId="10" applyFont="1" applyBorder="1" applyAlignment="1">
      <alignment horizontal="right" vertical="center" wrapText="1"/>
    </xf>
    <xf numFmtId="43" fontId="11" fillId="12" borderId="6" xfId="10" applyFont="1" applyFill="1" applyBorder="1" applyAlignment="1">
      <alignment horizontal="right" vertical="center" wrapText="1"/>
    </xf>
    <xf numFmtId="43" fontId="11" fillId="12" borderId="5" xfId="10" applyFont="1" applyBorder="1" applyAlignment="1">
      <alignment horizontal="right" vertical="center" wrapText="1"/>
    </xf>
    <xf numFmtId="43" fontId="11" fillId="12" borderId="9" xfId="10" applyFont="1" applyFill="1" applyBorder="1" applyAlignment="1">
      <alignment horizontal="right" vertical="center" wrapText="1"/>
    </xf>
    <xf numFmtId="43" fontId="10" fillId="12" borderId="10" xfId="10" applyFont="1" applyFill="1" applyBorder="1" applyAlignment="1">
      <alignment horizontal="right" vertical="center" wrapText="1"/>
    </xf>
    <xf numFmtId="43" fontId="10" fillId="12" borderId="5" xfId="10" applyFont="1" applyFill="1" applyBorder="1" applyAlignment="1">
      <alignment horizontal="right" vertical="center"/>
    </xf>
    <xf numFmtId="43" fontId="11" fillId="12" borderId="2" xfId="10" applyFont="1" applyFill="1" applyBorder="1" applyAlignment="1">
      <alignment horizontal="right" vertical="center" wrapText="1"/>
    </xf>
    <xf numFmtId="43" fontId="7" fillId="20" borderId="20" xfId="10" applyFont="1" applyFill="1" applyBorder="1" applyAlignment="1">
      <alignment horizontal="center" vertical="center" wrapText="1"/>
    </xf>
    <xf numFmtId="43" fontId="7" fillId="13" borderId="30" xfId="10" applyFont="1" applyFill="1" applyBorder="1" applyAlignment="1">
      <alignment horizontal="right" vertical="center"/>
    </xf>
    <xf numFmtId="43" fontId="9" fillId="12" borderId="28" xfId="10" applyFont="1" applyFill="1" applyBorder="1" applyAlignment="1">
      <alignment horizontal="right" vertical="center"/>
    </xf>
    <xf numFmtId="43" fontId="7" fillId="17" borderId="30" xfId="10" applyFont="1" applyFill="1" applyBorder="1" applyAlignment="1">
      <alignment vertical="center"/>
    </xf>
    <xf numFmtId="43" fontId="7" fillId="17" borderId="30" xfId="10" applyFont="1" applyFill="1" applyBorder="1" applyAlignment="1">
      <alignment horizontal="right" vertical="center"/>
    </xf>
    <xf numFmtId="43" fontId="9" fillId="12" borderId="33" xfId="10" applyFont="1" applyFill="1" applyBorder="1" applyAlignment="1">
      <alignment horizontal="right" vertical="center"/>
    </xf>
    <xf numFmtId="43" fontId="7" fillId="24" borderId="30" xfId="10" applyFont="1" applyFill="1" applyBorder="1" applyAlignment="1">
      <alignment horizontal="right" vertical="center"/>
    </xf>
    <xf numFmtId="43" fontId="11" fillId="12" borderId="10" xfId="10" applyFont="1" applyFill="1" applyBorder="1" applyAlignment="1">
      <alignment horizontal="right" vertical="center" wrapText="1"/>
    </xf>
    <xf numFmtId="43" fontId="8" fillId="12" borderId="1" xfId="10" applyFont="1" applyAlignment="1">
      <alignment vertical="center"/>
    </xf>
    <xf numFmtId="0" fontId="2" fillId="4" borderId="21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horizontal="right" vertical="center"/>
    </xf>
    <xf numFmtId="44" fontId="9" fillId="12" borderId="14" xfId="9" applyFont="1" applyBorder="1" applyAlignment="1" applyProtection="1">
      <alignment horizontal="center" vertical="center"/>
      <protection hidden="1"/>
    </xf>
    <xf numFmtId="44" fontId="9" fillId="12" borderId="15" xfId="9" applyFont="1" applyBorder="1" applyAlignment="1" applyProtection="1">
      <alignment horizontal="center" vertical="center"/>
      <protection hidden="1"/>
    </xf>
    <xf numFmtId="44" fontId="9" fillId="12" borderId="12" xfId="9" applyFont="1" applyBorder="1" applyAlignment="1" applyProtection="1">
      <alignment horizontal="center" vertical="center"/>
      <protection hidden="1"/>
    </xf>
    <xf numFmtId="0" fontId="11" fillId="10" borderId="3" xfId="0" applyFont="1" applyFill="1" applyBorder="1" applyAlignment="1">
      <alignment horizontal="justify" vertical="center" wrapText="1"/>
    </xf>
    <xf numFmtId="0" fontId="11" fillId="9" borderId="3" xfId="0" applyFont="1" applyFill="1" applyBorder="1" applyAlignment="1">
      <alignment horizontal="center" vertical="center"/>
    </xf>
    <xf numFmtId="43" fontId="11" fillId="11" borderId="3" xfId="3" applyFont="1" applyFill="1" applyBorder="1" applyAlignment="1">
      <alignment horizontal="right" vertical="center"/>
    </xf>
    <xf numFmtId="164" fontId="14" fillId="12" borderId="1" xfId="2" applyNumberFormat="1" applyFont="1" applyAlignment="1" applyProtection="1">
      <alignment horizontal="left" vertical="center" wrapText="1"/>
      <protection hidden="1"/>
    </xf>
    <xf numFmtId="0" fontId="4" fillId="19" borderId="3" xfId="2" applyFont="1" applyFill="1" applyBorder="1" applyAlignment="1" applyProtection="1">
      <alignment horizontal="right" vertical="center"/>
      <protection hidden="1"/>
    </xf>
    <xf numFmtId="0" fontId="2" fillId="13" borderId="3" xfId="2" applyFont="1" applyFill="1" applyBorder="1" applyAlignment="1" applyProtection="1">
      <alignment horizontal="right" vertical="center"/>
      <protection hidden="1"/>
    </xf>
    <xf numFmtId="0" fontId="2" fillId="19" borderId="3" xfId="2" applyFont="1" applyFill="1" applyBorder="1" applyAlignment="1" applyProtection="1">
      <alignment horizontal="right" vertical="center"/>
      <protection hidden="1"/>
    </xf>
    <xf numFmtId="0" fontId="2" fillId="20" borderId="3" xfId="2" applyFont="1" applyFill="1" applyBorder="1" applyAlignment="1" applyProtection="1">
      <alignment horizontal="right" vertical="center"/>
      <protection hidden="1"/>
    </xf>
    <xf numFmtId="0" fontId="4" fillId="20" borderId="3" xfId="2" applyFont="1" applyFill="1" applyBorder="1" applyAlignment="1" applyProtection="1">
      <alignment horizontal="right" vertical="center"/>
      <protection hidden="1"/>
    </xf>
    <xf numFmtId="0" fontId="7" fillId="19" borderId="26" xfId="2" applyFont="1" applyFill="1" applyBorder="1" applyAlignment="1" applyProtection="1">
      <alignment horizontal="right" vertical="center"/>
      <protection hidden="1"/>
    </xf>
    <xf numFmtId="0" fontId="7" fillId="19" borderId="4" xfId="2" applyFont="1" applyFill="1" applyBorder="1" applyAlignment="1" applyProtection="1">
      <alignment horizontal="right" vertical="center"/>
      <protection hidden="1"/>
    </xf>
    <xf numFmtId="44" fontId="7" fillId="19" borderId="4" xfId="1" applyFont="1" applyFill="1" applyBorder="1" applyAlignment="1" applyProtection="1">
      <alignment horizontal="center" vertical="center"/>
      <protection hidden="1"/>
    </xf>
    <xf numFmtId="44" fontId="7" fillId="19" borderId="27" xfId="1" applyFont="1" applyFill="1" applyBorder="1" applyAlignment="1" applyProtection="1">
      <alignment horizontal="center" vertical="center"/>
      <protection hidden="1"/>
    </xf>
    <xf numFmtId="44" fontId="9" fillId="19" borderId="3" xfId="1" applyFont="1" applyFill="1" applyBorder="1" applyAlignment="1" applyProtection="1">
      <alignment horizontal="center" vertical="center"/>
      <protection hidden="1"/>
    </xf>
    <xf numFmtId="44" fontId="9" fillId="19" borderId="28" xfId="1" applyFont="1" applyFill="1" applyBorder="1" applyAlignment="1" applyProtection="1">
      <alignment horizontal="center" vertical="center"/>
      <protection hidden="1"/>
    </xf>
    <xf numFmtId="0" fontId="3" fillId="12" borderId="1" xfId="2" applyFont="1" applyAlignment="1" applyProtection="1">
      <alignment horizontal="center" vertical="center"/>
      <protection hidden="1"/>
    </xf>
    <xf numFmtId="0" fontId="4" fillId="12" borderId="1" xfId="2" applyFont="1" applyAlignment="1" applyProtection="1">
      <alignment horizontal="center" vertical="center"/>
      <protection hidden="1"/>
    </xf>
    <xf numFmtId="0" fontId="9" fillId="19" borderId="21" xfId="2" applyFont="1" applyFill="1" applyBorder="1" applyAlignment="1" applyProtection="1">
      <alignment horizontal="right" vertical="center"/>
      <protection hidden="1"/>
    </xf>
    <xf numFmtId="0" fontId="9" fillId="19" borderId="13" xfId="2" applyFont="1" applyFill="1" applyBorder="1" applyAlignment="1" applyProtection="1">
      <alignment horizontal="right" vertical="center"/>
      <protection hidden="1"/>
    </xf>
    <xf numFmtId="0" fontId="7" fillId="20" borderId="26" xfId="2" applyFont="1" applyFill="1" applyBorder="1" applyAlignment="1" applyProtection="1">
      <alignment horizontal="right" vertical="center"/>
      <protection hidden="1"/>
    </xf>
    <xf numFmtId="0" fontId="7" fillId="20" borderId="4" xfId="2" applyFont="1" applyFill="1" applyBorder="1" applyAlignment="1" applyProtection="1">
      <alignment horizontal="right" vertical="center"/>
      <protection hidden="1"/>
    </xf>
    <xf numFmtId="44" fontId="7" fillId="20" borderId="4" xfId="1" applyFont="1" applyFill="1" applyBorder="1" applyAlignment="1" applyProtection="1">
      <alignment horizontal="center" vertical="center"/>
      <protection hidden="1"/>
    </xf>
    <xf numFmtId="44" fontId="7" fillId="20" borderId="27" xfId="1" applyFont="1" applyFill="1" applyBorder="1" applyAlignment="1" applyProtection="1">
      <alignment horizontal="center" vertical="center"/>
      <protection hidden="1"/>
    </xf>
    <xf numFmtId="0" fontId="9" fillId="20" borderId="21" xfId="2" applyFont="1" applyFill="1" applyBorder="1" applyAlignment="1" applyProtection="1">
      <alignment horizontal="right" vertical="center"/>
      <protection hidden="1"/>
    </xf>
    <xf numFmtId="0" fontId="9" fillId="20" borderId="13" xfId="2" applyFont="1" applyFill="1" applyBorder="1" applyAlignment="1" applyProtection="1">
      <alignment horizontal="right" vertical="center"/>
      <protection hidden="1"/>
    </xf>
    <xf numFmtId="44" fontId="9" fillId="20" borderId="3" xfId="1" applyFont="1" applyFill="1" applyBorder="1" applyAlignment="1" applyProtection="1">
      <alignment horizontal="center" vertical="center"/>
      <protection hidden="1"/>
    </xf>
    <xf numFmtId="44" fontId="9" fillId="20" borderId="28" xfId="1" applyFont="1" applyFill="1" applyBorder="1" applyAlignment="1" applyProtection="1">
      <alignment horizontal="center" vertical="center"/>
      <protection hidden="1"/>
    </xf>
    <xf numFmtId="44" fontId="4" fillId="13" borderId="3" xfId="9" applyFont="1" applyFill="1" applyBorder="1" applyAlignment="1" applyProtection="1">
      <alignment horizontal="center" vertical="center"/>
      <protection hidden="1"/>
    </xf>
    <xf numFmtId="44" fontId="2" fillId="13" borderId="3" xfId="9" applyFont="1" applyFill="1" applyBorder="1" applyAlignment="1" applyProtection="1">
      <alignment horizontal="center" vertical="center"/>
      <protection hidden="1"/>
    </xf>
    <xf numFmtId="44" fontId="2" fillId="13" borderId="4" xfId="9" applyFont="1" applyFill="1" applyBorder="1" applyAlignment="1" applyProtection="1">
      <alignment horizontal="center" vertical="center"/>
      <protection hidden="1"/>
    </xf>
    <xf numFmtId="44" fontId="7" fillId="12" borderId="2" xfId="9" applyFont="1" applyBorder="1" applyAlignment="1" applyProtection="1">
      <alignment horizontal="center" vertical="center"/>
      <protection hidden="1"/>
    </xf>
    <xf numFmtId="0" fontId="7" fillId="20" borderId="2" xfId="2" applyFont="1" applyFill="1" applyBorder="1" applyAlignment="1" applyProtection="1">
      <alignment horizontal="right" vertical="center"/>
      <protection hidden="1"/>
    </xf>
    <xf numFmtId="0" fontId="25" fillId="12" borderId="2" xfId="2" applyFont="1" applyBorder="1" applyAlignment="1">
      <alignment horizontal="center" vertical="center" wrapText="1"/>
    </xf>
    <xf numFmtId="0" fontId="25" fillId="12" borderId="2" xfId="2" applyFont="1" applyBorder="1" applyAlignment="1">
      <alignment horizontal="left" vertical="center" wrapText="1"/>
    </xf>
    <xf numFmtId="0" fontId="7" fillId="19" borderId="2" xfId="2" applyFont="1" applyFill="1" applyBorder="1" applyAlignment="1" applyProtection="1">
      <alignment horizontal="right" vertical="center"/>
      <protection hidden="1"/>
    </xf>
    <xf numFmtId="43" fontId="25" fillId="12" borderId="2" xfId="2" applyNumberFormat="1" applyFont="1" applyBorder="1" applyAlignment="1">
      <alignment horizontal="left" vertical="center" wrapText="1"/>
    </xf>
    <xf numFmtId="0" fontId="7" fillId="12" borderId="1" xfId="2" applyFont="1" applyAlignment="1" applyProtection="1">
      <alignment horizontal="left" vertical="center" wrapText="1"/>
      <protection hidden="1"/>
    </xf>
    <xf numFmtId="0" fontId="2" fillId="12" borderId="1" xfId="2" applyFont="1" applyAlignment="1" applyProtection="1">
      <alignment horizontal="left" vertical="center" wrapText="1"/>
      <protection hidden="1"/>
    </xf>
    <xf numFmtId="0" fontId="14" fillId="16" borderId="2" xfId="2" applyFont="1" applyFill="1" applyBorder="1" applyAlignment="1" applyProtection="1">
      <alignment horizontal="right" vertical="center"/>
      <protection hidden="1"/>
    </xf>
  </cellXfs>
  <cellStyles count="14">
    <cellStyle name="20% - Ênfase5 2 10 7" xfId="13" xr:uid="{F1223811-6EEC-4543-A410-496891C73902}"/>
    <cellStyle name="Moeda" xfId="1" builtinId="4"/>
    <cellStyle name="Moeda 2" xfId="9" xr:uid="{EC78FB0D-1F72-46D6-8341-994E9FE9840C}"/>
    <cellStyle name="Normal" xfId="0" builtinId="0"/>
    <cellStyle name="Normal 11 2" xfId="2" xr:uid="{00000000-0005-0000-0000-000002000000}"/>
    <cellStyle name="Normal 14" xfId="12" xr:uid="{6846D7AD-7137-43F7-9441-B22A93257F50}"/>
    <cellStyle name="Normal 2" xfId="4" xr:uid="{00000000-0005-0000-0000-000003000000}"/>
    <cellStyle name="Normal 3" xfId="11" xr:uid="{DE8A5127-F9DB-4996-A9ED-BCE55935180F}"/>
    <cellStyle name="Normal 5" xfId="7" xr:uid="{A2F88836-D5BC-4494-8F2C-19899D8D73B8}"/>
    <cellStyle name="Porcentagem" xfId="8" builtinId="5"/>
    <cellStyle name="Vírgula" xfId="3" builtinId="3"/>
    <cellStyle name="Vírgula 2" xfId="5" xr:uid="{00000000-0005-0000-0000-000005000000}"/>
    <cellStyle name="Vírgula 2 2 2" xfId="6" xr:uid="{48B5483F-4086-4008-AE6B-F60C6F5EB253}"/>
    <cellStyle name="Vírgula 3" xfId="10" xr:uid="{6E6011AD-6421-4CE2-B4F0-DBD9F5E3BA5B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263A-D409-4C3B-85C8-50456F483952}">
  <dimension ref="A1:F89"/>
  <sheetViews>
    <sheetView view="pageBreakPreview" zoomScaleNormal="85" zoomScaleSheetLayoutView="100" workbookViewId="0">
      <pane xSplit="4" ySplit="12" topLeftCell="E16" activePane="bottomRight" state="frozen"/>
      <selection pane="topRight" activeCell="E1" sqref="E1"/>
      <selection pane="bottomLeft" activeCell="A13" sqref="A13"/>
      <selection pane="bottomRight" activeCell="L13" sqref="L13"/>
    </sheetView>
  </sheetViews>
  <sheetFormatPr defaultRowHeight="15" x14ac:dyDescent="0.25"/>
  <cols>
    <col min="1" max="1" width="1.7109375" style="56" hidden="1" customWidth="1"/>
    <col min="2" max="2" width="8.28515625" style="58" customWidth="1"/>
    <col min="3" max="3" width="82.7109375" style="58" customWidth="1"/>
    <col min="4" max="4" width="19.5703125" style="57" bestFit="1" customWidth="1"/>
    <col min="5" max="5" width="16.140625" style="40" bestFit="1" customWidth="1"/>
    <col min="6" max="6" width="18.28515625" style="40" bestFit="1" customWidth="1"/>
    <col min="7" max="254" width="8.85546875" style="56"/>
    <col min="255" max="255" width="5.7109375" style="56" bestFit="1" customWidth="1"/>
    <col min="256" max="256" width="87.85546875" style="56" bestFit="1" customWidth="1"/>
    <col min="257" max="257" width="21.28515625" style="56" customWidth="1"/>
    <col min="258" max="510" width="8.85546875" style="56"/>
    <col min="511" max="511" width="5.7109375" style="56" bestFit="1" customWidth="1"/>
    <col min="512" max="512" width="87.85546875" style="56" bestFit="1" customWidth="1"/>
    <col min="513" max="513" width="21.28515625" style="56" customWidth="1"/>
    <col min="514" max="766" width="8.85546875" style="56"/>
    <col min="767" max="767" width="5.7109375" style="56" bestFit="1" customWidth="1"/>
    <col min="768" max="768" width="87.85546875" style="56" bestFit="1" customWidth="1"/>
    <col min="769" max="769" width="21.28515625" style="56" customWidth="1"/>
    <col min="770" max="1022" width="8.85546875" style="56"/>
    <col min="1023" max="1023" width="5.7109375" style="56" bestFit="1" customWidth="1"/>
    <col min="1024" max="1024" width="87.85546875" style="56" bestFit="1" customWidth="1"/>
    <col min="1025" max="1025" width="21.28515625" style="56" customWidth="1"/>
    <col min="1026" max="1278" width="8.85546875" style="56"/>
    <col min="1279" max="1279" width="5.7109375" style="56" bestFit="1" customWidth="1"/>
    <col min="1280" max="1280" width="87.85546875" style="56" bestFit="1" customWidth="1"/>
    <col min="1281" max="1281" width="21.28515625" style="56" customWidth="1"/>
    <col min="1282" max="1534" width="8.85546875" style="56"/>
    <col min="1535" max="1535" width="5.7109375" style="56" bestFit="1" customWidth="1"/>
    <col min="1536" max="1536" width="87.85546875" style="56" bestFit="1" customWidth="1"/>
    <col min="1537" max="1537" width="21.28515625" style="56" customWidth="1"/>
    <col min="1538" max="1790" width="8.85546875" style="56"/>
    <col min="1791" max="1791" width="5.7109375" style="56" bestFit="1" customWidth="1"/>
    <col min="1792" max="1792" width="87.85546875" style="56" bestFit="1" customWidth="1"/>
    <col min="1793" max="1793" width="21.28515625" style="56" customWidth="1"/>
    <col min="1794" max="2046" width="8.85546875" style="56"/>
    <col min="2047" max="2047" width="5.7109375" style="56" bestFit="1" customWidth="1"/>
    <col min="2048" max="2048" width="87.85546875" style="56" bestFit="1" customWidth="1"/>
    <col min="2049" max="2049" width="21.28515625" style="56" customWidth="1"/>
    <col min="2050" max="2302" width="8.85546875" style="56"/>
    <col min="2303" max="2303" width="5.7109375" style="56" bestFit="1" customWidth="1"/>
    <col min="2304" max="2304" width="87.85546875" style="56" bestFit="1" customWidth="1"/>
    <col min="2305" max="2305" width="21.28515625" style="56" customWidth="1"/>
    <col min="2306" max="2558" width="8.85546875" style="56"/>
    <col min="2559" max="2559" width="5.7109375" style="56" bestFit="1" customWidth="1"/>
    <col min="2560" max="2560" width="87.85546875" style="56" bestFit="1" customWidth="1"/>
    <col min="2561" max="2561" width="21.28515625" style="56" customWidth="1"/>
    <col min="2562" max="2814" width="8.85546875" style="56"/>
    <col min="2815" max="2815" width="5.7109375" style="56" bestFit="1" customWidth="1"/>
    <col min="2816" max="2816" width="87.85546875" style="56" bestFit="1" customWidth="1"/>
    <col min="2817" max="2817" width="21.28515625" style="56" customWidth="1"/>
    <col min="2818" max="3070" width="8.85546875" style="56"/>
    <col min="3071" max="3071" width="5.7109375" style="56" bestFit="1" customWidth="1"/>
    <col min="3072" max="3072" width="87.85546875" style="56" bestFit="1" customWidth="1"/>
    <col min="3073" max="3073" width="21.28515625" style="56" customWidth="1"/>
    <col min="3074" max="3326" width="8.85546875" style="56"/>
    <col min="3327" max="3327" width="5.7109375" style="56" bestFit="1" customWidth="1"/>
    <col min="3328" max="3328" width="87.85546875" style="56" bestFit="1" customWidth="1"/>
    <col min="3329" max="3329" width="21.28515625" style="56" customWidth="1"/>
    <col min="3330" max="3582" width="8.85546875" style="56"/>
    <col min="3583" max="3583" width="5.7109375" style="56" bestFit="1" customWidth="1"/>
    <col min="3584" max="3584" width="87.85546875" style="56" bestFit="1" customWidth="1"/>
    <col min="3585" max="3585" width="21.28515625" style="56" customWidth="1"/>
    <col min="3586" max="3838" width="8.85546875" style="56"/>
    <col min="3839" max="3839" width="5.7109375" style="56" bestFit="1" customWidth="1"/>
    <col min="3840" max="3840" width="87.85546875" style="56" bestFit="1" customWidth="1"/>
    <col min="3841" max="3841" width="21.28515625" style="56" customWidth="1"/>
    <col min="3842" max="4094" width="8.85546875" style="56"/>
    <col min="4095" max="4095" width="5.7109375" style="56" bestFit="1" customWidth="1"/>
    <col min="4096" max="4096" width="87.85546875" style="56" bestFit="1" customWidth="1"/>
    <col min="4097" max="4097" width="21.28515625" style="56" customWidth="1"/>
    <col min="4098" max="4350" width="8.85546875" style="56"/>
    <col min="4351" max="4351" width="5.7109375" style="56" bestFit="1" customWidth="1"/>
    <col min="4352" max="4352" width="87.85546875" style="56" bestFit="1" customWidth="1"/>
    <col min="4353" max="4353" width="21.28515625" style="56" customWidth="1"/>
    <col min="4354" max="4606" width="8.85546875" style="56"/>
    <col min="4607" max="4607" width="5.7109375" style="56" bestFit="1" customWidth="1"/>
    <col min="4608" max="4608" width="87.85546875" style="56" bestFit="1" customWidth="1"/>
    <col min="4609" max="4609" width="21.28515625" style="56" customWidth="1"/>
    <col min="4610" max="4862" width="8.85546875" style="56"/>
    <col min="4863" max="4863" width="5.7109375" style="56" bestFit="1" customWidth="1"/>
    <col min="4864" max="4864" width="87.85546875" style="56" bestFit="1" customWidth="1"/>
    <col min="4865" max="4865" width="21.28515625" style="56" customWidth="1"/>
    <col min="4866" max="5118" width="8.85546875" style="56"/>
    <col min="5119" max="5119" width="5.7109375" style="56" bestFit="1" customWidth="1"/>
    <col min="5120" max="5120" width="87.85546875" style="56" bestFit="1" customWidth="1"/>
    <col min="5121" max="5121" width="21.28515625" style="56" customWidth="1"/>
    <col min="5122" max="5374" width="8.85546875" style="56"/>
    <col min="5375" max="5375" width="5.7109375" style="56" bestFit="1" customWidth="1"/>
    <col min="5376" max="5376" width="87.85546875" style="56" bestFit="1" customWidth="1"/>
    <col min="5377" max="5377" width="21.28515625" style="56" customWidth="1"/>
    <col min="5378" max="5630" width="8.85546875" style="56"/>
    <col min="5631" max="5631" width="5.7109375" style="56" bestFit="1" customWidth="1"/>
    <col min="5632" max="5632" width="87.85546875" style="56" bestFit="1" customWidth="1"/>
    <col min="5633" max="5633" width="21.28515625" style="56" customWidth="1"/>
    <col min="5634" max="5886" width="8.85546875" style="56"/>
    <col min="5887" max="5887" width="5.7109375" style="56" bestFit="1" customWidth="1"/>
    <col min="5888" max="5888" width="87.85546875" style="56" bestFit="1" customWidth="1"/>
    <col min="5889" max="5889" width="21.28515625" style="56" customWidth="1"/>
    <col min="5890" max="6142" width="8.85546875" style="56"/>
    <col min="6143" max="6143" width="5.7109375" style="56" bestFit="1" customWidth="1"/>
    <col min="6144" max="6144" width="87.85546875" style="56" bestFit="1" customWidth="1"/>
    <col min="6145" max="6145" width="21.28515625" style="56" customWidth="1"/>
    <col min="6146" max="6398" width="8.85546875" style="56"/>
    <col min="6399" max="6399" width="5.7109375" style="56" bestFit="1" customWidth="1"/>
    <col min="6400" max="6400" width="87.85546875" style="56" bestFit="1" customWidth="1"/>
    <col min="6401" max="6401" width="21.28515625" style="56" customWidth="1"/>
    <col min="6402" max="6654" width="8.85546875" style="56"/>
    <col min="6655" max="6655" width="5.7109375" style="56" bestFit="1" customWidth="1"/>
    <col min="6656" max="6656" width="87.85546875" style="56" bestFit="1" customWidth="1"/>
    <col min="6657" max="6657" width="21.28515625" style="56" customWidth="1"/>
    <col min="6658" max="6910" width="8.85546875" style="56"/>
    <col min="6911" max="6911" width="5.7109375" style="56" bestFit="1" customWidth="1"/>
    <col min="6912" max="6912" width="87.85546875" style="56" bestFit="1" customWidth="1"/>
    <col min="6913" max="6913" width="21.28515625" style="56" customWidth="1"/>
    <col min="6914" max="7166" width="8.85546875" style="56"/>
    <col min="7167" max="7167" width="5.7109375" style="56" bestFit="1" customWidth="1"/>
    <col min="7168" max="7168" width="87.85546875" style="56" bestFit="1" customWidth="1"/>
    <col min="7169" max="7169" width="21.28515625" style="56" customWidth="1"/>
    <col min="7170" max="7422" width="8.85546875" style="56"/>
    <col min="7423" max="7423" width="5.7109375" style="56" bestFit="1" customWidth="1"/>
    <col min="7424" max="7424" width="87.85546875" style="56" bestFit="1" customWidth="1"/>
    <col min="7425" max="7425" width="21.28515625" style="56" customWidth="1"/>
    <col min="7426" max="7678" width="8.85546875" style="56"/>
    <col min="7679" max="7679" width="5.7109375" style="56" bestFit="1" customWidth="1"/>
    <col min="7680" max="7680" width="87.85546875" style="56" bestFit="1" customWidth="1"/>
    <col min="7681" max="7681" width="21.28515625" style="56" customWidth="1"/>
    <col min="7682" max="7934" width="8.85546875" style="56"/>
    <col min="7935" max="7935" width="5.7109375" style="56" bestFit="1" customWidth="1"/>
    <col min="7936" max="7936" width="87.85546875" style="56" bestFit="1" customWidth="1"/>
    <col min="7937" max="7937" width="21.28515625" style="56" customWidth="1"/>
    <col min="7938" max="8190" width="8.85546875" style="56"/>
    <col min="8191" max="8191" width="5.7109375" style="56" bestFit="1" customWidth="1"/>
    <col min="8192" max="8192" width="87.85546875" style="56" bestFit="1" customWidth="1"/>
    <col min="8193" max="8193" width="21.28515625" style="56" customWidth="1"/>
    <col min="8194" max="8446" width="8.85546875" style="56"/>
    <col min="8447" max="8447" width="5.7109375" style="56" bestFit="1" customWidth="1"/>
    <col min="8448" max="8448" width="87.85546875" style="56" bestFit="1" customWidth="1"/>
    <col min="8449" max="8449" width="21.28515625" style="56" customWidth="1"/>
    <col min="8450" max="8702" width="8.85546875" style="56"/>
    <col min="8703" max="8703" width="5.7109375" style="56" bestFit="1" customWidth="1"/>
    <col min="8704" max="8704" width="87.85546875" style="56" bestFit="1" customWidth="1"/>
    <col min="8705" max="8705" width="21.28515625" style="56" customWidth="1"/>
    <col min="8706" max="8958" width="8.85546875" style="56"/>
    <col min="8959" max="8959" width="5.7109375" style="56" bestFit="1" customWidth="1"/>
    <col min="8960" max="8960" width="87.85546875" style="56" bestFit="1" customWidth="1"/>
    <col min="8961" max="8961" width="21.28515625" style="56" customWidth="1"/>
    <col min="8962" max="9214" width="8.85546875" style="56"/>
    <col min="9215" max="9215" width="5.7109375" style="56" bestFit="1" customWidth="1"/>
    <col min="9216" max="9216" width="87.85546875" style="56" bestFit="1" customWidth="1"/>
    <col min="9217" max="9217" width="21.28515625" style="56" customWidth="1"/>
    <col min="9218" max="9470" width="8.85546875" style="56"/>
    <col min="9471" max="9471" width="5.7109375" style="56" bestFit="1" customWidth="1"/>
    <col min="9472" max="9472" width="87.85546875" style="56" bestFit="1" customWidth="1"/>
    <col min="9473" max="9473" width="21.28515625" style="56" customWidth="1"/>
    <col min="9474" max="9726" width="8.85546875" style="56"/>
    <col min="9727" max="9727" width="5.7109375" style="56" bestFit="1" customWidth="1"/>
    <col min="9728" max="9728" width="87.85546875" style="56" bestFit="1" customWidth="1"/>
    <col min="9729" max="9729" width="21.28515625" style="56" customWidth="1"/>
    <col min="9730" max="9982" width="8.85546875" style="56"/>
    <col min="9983" max="9983" width="5.7109375" style="56" bestFit="1" customWidth="1"/>
    <col min="9984" max="9984" width="87.85546875" style="56" bestFit="1" customWidth="1"/>
    <col min="9985" max="9985" width="21.28515625" style="56" customWidth="1"/>
    <col min="9986" max="10238" width="8.85546875" style="56"/>
    <col min="10239" max="10239" width="5.7109375" style="56" bestFit="1" customWidth="1"/>
    <col min="10240" max="10240" width="87.85546875" style="56" bestFit="1" customWidth="1"/>
    <col min="10241" max="10241" width="21.28515625" style="56" customWidth="1"/>
    <col min="10242" max="10494" width="8.85546875" style="56"/>
    <col min="10495" max="10495" width="5.7109375" style="56" bestFit="1" customWidth="1"/>
    <col min="10496" max="10496" width="87.85546875" style="56" bestFit="1" customWidth="1"/>
    <col min="10497" max="10497" width="21.28515625" style="56" customWidth="1"/>
    <col min="10498" max="10750" width="8.85546875" style="56"/>
    <col min="10751" max="10751" width="5.7109375" style="56" bestFit="1" customWidth="1"/>
    <col min="10752" max="10752" width="87.85546875" style="56" bestFit="1" customWidth="1"/>
    <col min="10753" max="10753" width="21.28515625" style="56" customWidth="1"/>
    <col min="10754" max="11006" width="8.85546875" style="56"/>
    <col min="11007" max="11007" width="5.7109375" style="56" bestFit="1" customWidth="1"/>
    <col min="11008" max="11008" width="87.85546875" style="56" bestFit="1" customWidth="1"/>
    <col min="11009" max="11009" width="21.28515625" style="56" customWidth="1"/>
    <col min="11010" max="11262" width="8.85546875" style="56"/>
    <col min="11263" max="11263" width="5.7109375" style="56" bestFit="1" customWidth="1"/>
    <col min="11264" max="11264" width="87.85546875" style="56" bestFit="1" customWidth="1"/>
    <col min="11265" max="11265" width="21.28515625" style="56" customWidth="1"/>
    <col min="11266" max="11518" width="8.85546875" style="56"/>
    <col min="11519" max="11519" width="5.7109375" style="56" bestFit="1" customWidth="1"/>
    <col min="11520" max="11520" width="87.85546875" style="56" bestFit="1" customWidth="1"/>
    <col min="11521" max="11521" width="21.28515625" style="56" customWidth="1"/>
    <col min="11522" max="11774" width="8.85546875" style="56"/>
    <col min="11775" max="11775" width="5.7109375" style="56" bestFit="1" customWidth="1"/>
    <col min="11776" max="11776" width="87.85546875" style="56" bestFit="1" customWidth="1"/>
    <col min="11777" max="11777" width="21.28515625" style="56" customWidth="1"/>
    <col min="11778" max="12030" width="8.85546875" style="56"/>
    <col min="12031" max="12031" width="5.7109375" style="56" bestFit="1" customWidth="1"/>
    <col min="12032" max="12032" width="87.85546875" style="56" bestFit="1" customWidth="1"/>
    <col min="12033" max="12033" width="21.28515625" style="56" customWidth="1"/>
    <col min="12034" max="12286" width="8.85546875" style="56"/>
    <col min="12287" max="12287" width="5.7109375" style="56" bestFit="1" customWidth="1"/>
    <col min="12288" max="12288" width="87.85546875" style="56" bestFit="1" customWidth="1"/>
    <col min="12289" max="12289" width="21.28515625" style="56" customWidth="1"/>
    <col min="12290" max="12542" width="8.85546875" style="56"/>
    <col min="12543" max="12543" width="5.7109375" style="56" bestFit="1" customWidth="1"/>
    <col min="12544" max="12544" width="87.85546875" style="56" bestFit="1" customWidth="1"/>
    <col min="12545" max="12545" width="21.28515625" style="56" customWidth="1"/>
    <col min="12546" max="12798" width="8.85546875" style="56"/>
    <col min="12799" max="12799" width="5.7109375" style="56" bestFit="1" customWidth="1"/>
    <col min="12800" max="12800" width="87.85546875" style="56" bestFit="1" customWidth="1"/>
    <col min="12801" max="12801" width="21.28515625" style="56" customWidth="1"/>
    <col min="12802" max="13054" width="8.85546875" style="56"/>
    <col min="13055" max="13055" width="5.7109375" style="56" bestFit="1" customWidth="1"/>
    <col min="13056" max="13056" width="87.85546875" style="56" bestFit="1" customWidth="1"/>
    <col min="13057" max="13057" width="21.28515625" style="56" customWidth="1"/>
    <col min="13058" max="13310" width="8.85546875" style="56"/>
    <col min="13311" max="13311" width="5.7109375" style="56" bestFit="1" customWidth="1"/>
    <col min="13312" max="13312" width="87.85546875" style="56" bestFit="1" customWidth="1"/>
    <col min="13313" max="13313" width="21.28515625" style="56" customWidth="1"/>
    <col min="13314" max="13566" width="8.85546875" style="56"/>
    <col min="13567" max="13567" width="5.7109375" style="56" bestFit="1" customWidth="1"/>
    <col min="13568" max="13568" width="87.85546875" style="56" bestFit="1" customWidth="1"/>
    <col min="13569" max="13569" width="21.28515625" style="56" customWidth="1"/>
    <col min="13570" max="13822" width="8.85546875" style="56"/>
    <col min="13823" max="13823" width="5.7109375" style="56" bestFit="1" customWidth="1"/>
    <col min="13824" max="13824" width="87.85546875" style="56" bestFit="1" customWidth="1"/>
    <col min="13825" max="13825" width="21.28515625" style="56" customWidth="1"/>
    <col min="13826" max="14078" width="8.85546875" style="56"/>
    <col min="14079" max="14079" width="5.7109375" style="56" bestFit="1" customWidth="1"/>
    <col min="14080" max="14080" width="87.85546875" style="56" bestFit="1" customWidth="1"/>
    <col min="14081" max="14081" width="21.28515625" style="56" customWidth="1"/>
    <col min="14082" max="14334" width="8.85546875" style="56"/>
    <col min="14335" max="14335" width="5.7109375" style="56" bestFit="1" customWidth="1"/>
    <col min="14336" max="14336" width="87.85546875" style="56" bestFit="1" customWidth="1"/>
    <col min="14337" max="14337" width="21.28515625" style="56" customWidth="1"/>
    <col min="14338" max="14590" width="8.85546875" style="56"/>
    <col min="14591" max="14591" width="5.7109375" style="56" bestFit="1" customWidth="1"/>
    <col min="14592" max="14592" width="87.85546875" style="56" bestFit="1" customWidth="1"/>
    <col min="14593" max="14593" width="21.28515625" style="56" customWidth="1"/>
    <col min="14594" max="14846" width="8.85546875" style="56"/>
    <col min="14847" max="14847" width="5.7109375" style="56" bestFit="1" customWidth="1"/>
    <col min="14848" max="14848" width="87.85546875" style="56" bestFit="1" customWidth="1"/>
    <col min="14849" max="14849" width="21.28515625" style="56" customWidth="1"/>
    <col min="14850" max="15102" width="8.85546875" style="56"/>
    <col min="15103" max="15103" width="5.7109375" style="56" bestFit="1" customWidth="1"/>
    <col min="15104" max="15104" width="87.85546875" style="56" bestFit="1" customWidth="1"/>
    <col min="15105" max="15105" width="21.28515625" style="56" customWidth="1"/>
    <col min="15106" max="15358" width="8.85546875" style="56"/>
    <col min="15359" max="15359" width="5.7109375" style="56" bestFit="1" customWidth="1"/>
    <col min="15360" max="15360" width="87.85546875" style="56" bestFit="1" customWidth="1"/>
    <col min="15361" max="15361" width="21.28515625" style="56" customWidth="1"/>
    <col min="15362" max="15614" width="8.85546875" style="56"/>
    <col min="15615" max="15615" width="5.7109375" style="56" bestFit="1" customWidth="1"/>
    <col min="15616" max="15616" width="87.85546875" style="56" bestFit="1" customWidth="1"/>
    <col min="15617" max="15617" width="21.28515625" style="56" customWidth="1"/>
    <col min="15618" max="15870" width="8.85546875" style="56"/>
    <col min="15871" max="15871" width="5.7109375" style="56" bestFit="1" customWidth="1"/>
    <col min="15872" max="15872" width="87.85546875" style="56" bestFit="1" customWidth="1"/>
    <col min="15873" max="15873" width="21.28515625" style="56" customWidth="1"/>
    <col min="15874" max="16126" width="8.85546875" style="56"/>
    <col min="16127" max="16127" width="5.7109375" style="56" bestFit="1" customWidth="1"/>
    <col min="16128" max="16128" width="87.85546875" style="56" bestFit="1" customWidth="1"/>
    <col min="16129" max="16129" width="21.28515625" style="56" customWidth="1"/>
    <col min="16130" max="16384" width="8.85546875" style="56"/>
  </cols>
  <sheetData>
    <row r="1" spans="1:6" s="11" customFormat="1" x14ac:dyDescent="0.25">
      <c r="A1" s="5"/>
      <c r="B1" s="6"/>
      <c r="C1" s="7"/>
      <c r="E1" s="40"/>
      <c r="F1" s="40"/>
    </row>
    <row r="2" spans="1:6" s="13" customFormat="1" ht="18.75" customHeight="1" x14ac:dyDescent="0.25">
      <c r="A2" s="12"/>
      <c r="C2" s="54"/>
      <c r="D2" s="75"/>
      <c r="E2" s="40"/>
      <c r="F2" s="40"/>
    </row>
    <row r="3" spans="1:6" s="15" customFormat="1" x14ac:dyDescent="0.25">
      <c r="A3" s="3"/>
      <c r="B3" s="14"/>
      <c r="C3" s="55"/>
      <c r="D3" s="14"/>
      <c r="E3" s="40"/>
      <c r="F3" s="40"/>
    </row>
    <row r="4" spans="1:6" s="15" customFormat="1" x14ac:dyDescent="0.25">
      <c r="A4" s="3"/>
      <c r="B4" s="14"/>
      <c r="C4" s="55"/>
      <c r="D4" s="14"/>
      <c r="E4" s="40"/>
      <c r="F4" s="40"/>
    </row>
    <row r="5" spans="1:6" s="11" customFormat="1" x14ac:dyDescent="0.25">
      <c r="A5" s="5"/>
      <c r="B5" s="6"/>
      <c r="C5" s="16"/>
      <c r="E5" s="40"/>
      <c r="F5" s="40"/>
    </row>
    <row r="6" spans="1:6" s="15" customFormat="1" ht="46.5" customHeight="1" x14ac:dyDescent="0.25">
      <c r="B6" s="22" t="s">
        <v>4</v>
      </c>
      <c r="C6" s="341" t="str">
        <f>Orcamento!C6</f>
        <v>Reforma e adequação do Ambulatório Leonor Mendes de Barros, Construção de Nova Portaria da Rua Augusto Tolle, Reforma completa do Heliponto, e Reforma e Adequações para obtenção de AVCB no Conjunto Hospitalar do Mandaqui.</v>
      </c>
      <c r="D6" s="341"/>
      <c r="E6" s="40"/>
      <c r="F6" s="40"/>
    </row>
    <row r="7" spans="1:6" s="15" customFormat="1" x14ac:dyDescent="0.25">
      <c r="B7" s="2" t="s">
        <v>5</v>
      </c>
      <c r="C7" s="1" t="s">
        <v>6</v>
      </c>
      <c r="E7" s="40"/>
      <c r="F7" s="40"/>
    </row>
    <row r="8" spans="1:6" s="11" customFormat="1" ht="6.75" customHeight="1" x14ac:dyDescent="0.25">
      <c r="A8" s="8"/>
      <c r="B8" s="9"/>
      <c r="C8" s="10"/>
      <c r="E8" s="40"/>
      <c r="F8" s="40"/>
    </row>
    <row r="9" spans="1:6" s="24" customFormat="1" x14ac:dyDescent="0.25">
      <c r="A9" s="23"/>
      <c r="B9" s="24">
        <f>Orcamento!B9</f>
        <v>0</v>
      </c>
      <c r="E9" s="40"/>
      <c r="F9" s="40"/>
    </row>
    <row r="10" spans="1:6" s="71" customFormat="1" ht="7.5" customHeight="1" x14ac:dyDescent="0.25">
      <c r="A10" s="74"/>
      <c r="B10" s="73" t="s">
        <v>12</v>
      </c>
      <c r="C10" s="72"/>
      <c r="D10" s="72"/>
      <c r="E10" s="40"/>
      <c r="F10" s="40"/>
    </row>
    <row r="11" spans="1:6" ht="15.75" x14ac:dyDescent="0.25">
      <c r="A11" s="70"/>
      <c r="C11" s="69" t="s">
        <v>3695</v>
      </c>
      <c r="D11" s="68"/>
    </row>
    <row r="12" spans="1:6" s="15" customFormat="1" ht="26.25" customHeight="1" x14ac:dyDescent="0.25">
      <c r="B12" s="67" t="s">
        <v>2609</v>
      </c>
      <c r="C12" s="67" t="s">
        <v>2608</v>
      </c>
      <c r="D12" s="60" t="s">
        <v>2607</v>
      </c>
      <c r="E12" s="40"/>
      <c r="F12" s="40"/>
    </row>
    <row r="13" spans="1:6" s="15" customFormat="1" x14ac:dyDescent="0.25">
      <c r="B13" s="97" t="str">
        <f>Orcamento!A12</f>
        <v>A</v>
      </c>
      <c r="C13" s="98" t="str">
        <f>Orcamento!B12</f>
        <v xml:space="preserve"> CONSTRUÇÕES, REFORMAS E ADEQUAÇÕES</v>
      </c>
      <c r="D13" s="99"/>
      <c r="E13" s="40"/>
      <c r="F13" s="40"/>
    </row>
    <row r="14" spans="1:6" s="15" customFormat="1" x14ac:dyDescent="0.25">
      <c r="B14" s="66">
        <v>1</v>
      </c>
      <c r="C14" s="65" t="s">
        <v>2606</v>
      </c>
      <c r="D14" s="336">
        <f>Cronograma!C13</f>
        <v>0</v>
      </c>
      <c r="E14" s="40"/>
      <c r="F14" s="40"/>
    </row>
    <row r="15" spans="1:6" s="15" customFormat="1" x14ac:dyDescent="0.25">
      <c r="B15" s="64">
        <v>2</v>
      </c>
      <c r="C15" s="63" t="s">
        <v>2605</v>
      </c>
      <c r="D15" s="337">
        <f>Cronograma!C15</f>
        <v>0</v>
      </c>
      <c r="E15" s="40"/>
      <c r="F15" s="40"/>
    </row>
    <row r="16" spans="1:6" s="15" customFormat="1" x14ac:dyDescent="0.25">
      <c r="B16" s="64">
        <v>3</v>
      </c>
      <c r="C16" s="63" t="s">
        <v>2419</v>
      </c>
      <c r="D16" s="337">
        <f>Cronograma!C17</f>
        <v>0</v>
      </c>
      <c r="E16" s="40"/>
      <c r="F16" s="40"/>
    </row>
    <row r="17" spans="2:6" s="15" customFormat="1" ht="18" customHeight="1" x14ac:dyDescent="0.25">
      <c r="B17" s="64">
        <v>4</v>
      </c>
      <c r="C17" s="63" t="s">
        <v>2604</v>
      </c>
      <c r="D17" s="337">
        <f>Cronograma!C19</f>
        <v>0</v>
      </c>
      <c r="E17" s="40"/>
      <c r="F17" s="40"/>
    </row>
    <row r="18" spans="2:6" s="15" customFormat="1" x14ac:dyDescent="0.25">
      <c r="B18" s="64">
        <v>5</v>
      </c>
      <c r="C18" s="63" t="s">
        <v>2603</v>
      </c>
      <c r="D18" s="337">
        <f>Cronograma!C21</f>
        <v>0</v>
      </c>
      <c r="E18" s="40"/>
      <c r="F18" s="40"/>
    </row>
    <row r="19" spans="2:6" s="15" customFormat="1" x14ac:dyDescent="0.25">
      <c r="B19" s="64">
        <v>6</v>
      </c>
      <c r="C19" s="63" t="s">
        <v>1721</v>
      </c>
      <c r="D19" s="337">
        <f>Cronograma!C23</f>
        <v>0</v>
      </c>
      <c r="E19" s="40"/>
      <c r="F19" s="40"/>
    </row>
    <row r="20" spans="2:6" s="15" customFormat="1" x14ac:dyDescent="0.25">
      <c r="B20" s="64">
        <v>7</v>
      </c>
      <c r="C20" s="63" t="s">
        <v>2602</v>
      </c>
      <c r="D20" s="337">
        <f>Cronograma!C25</f>
        <v>0</v>
      </c>
      <c r="E20" s="40"/>
      <c r="F20" s="40"/>
    </row>
    <row r="21" spans="2:6" s="15" customFormat="1" x14ac:dyDescent="0.25">
      <c r="B21" s="64">
        <v>8</v>
      </c>
      <c r="C21" s="63" t="s">
        <v>2601</v>
      </c>
      <c r="D21" s="337">
        <f>Cronograma!C27</f>
        <v>0</v>
      </c>
      <c r="E21" s="40"/>
      <c r="F21" s="40"/>
    </row>
    <row r="22" spans="2:6" s="15" customFormat="1" x14ac:dyDescent="0.25">
      <c r="B22" s="64">
        <v>9</v>
      </c>
      <c r="C22" s="63" t="s">
        <v>1817</v>
      </c>
      <c r="D22" s="337">
        <f>Cronograma!C29</f>
        <v>0</v>
      </c>
      <c r="E22" s="40"/>
      <c r="F22" s="40"/>
    </row>
    <row r="23" spans="2:6" s="15" customFormat="1" x14ac:dyDescent="0.25">
      <c r="B23" s="66">
        <v>10</v>
      </c>
      <c r="C23" s="63" t="s">
        <v>2600</v>
      </c>
      <c r="D23" s="337">
        <f>Cronograma!C31</f>
        <v>0</v>
      </c>
      <c r="E23" s="40"/>
      <c r="F23" s="40"/>
    </row>
    <row r="24" spans="2:6" s="15" customFormat="1" x14ac:dyDescent="0.25">
      <c r="B24" s="64">
        <v>11</v>
      </c>
      <c r="C24" s="63" t="s">
        <v>2599</v>
      </c>
      <c r="D24" s="337">
        <f>Cronograma!C33</f>
        <v>0</v>
      </c>
      <c r="E24" s="40"/>
      <c r="F24" s="40"/>
    </row>
    <row r="25" spans="2:6" s="15" customFormat="1" x14ac:dyDescent="0.25">
      <c r="B25" s="64">
        <v>12</v>
      </c>
      <c r="C25" s="63" t="s">
        <v>2598</v>
      </c>
      <c r="D25" s="337">
        <f>Cronograma!C35</f>
        <v>0</v>
      </c>
      <c r="E25" s="40"/>
      <c r="F25" s="40"/>
    </row>
    <row r="26" spans="2:6" s="15" customFormat="1" x14ac:dyDescent="0.25">
      <c r="B26" s="64">
        <v>13</v>
      </c>
      <c r="C26" s="63" t="s">
        <v>2597</v>
      </c>
      <c r="D26" s="337">
        <f>Cronograma!C37</f>
        <v>0</v>
      </c>
      <c r="E26" s="40"/>
      <c r="F26" s="40"/>
    </row>
    <row r="27" spans="2:6" s="15" customFormat="1" x14ac:dyDescent="0.25">
      <c r="B27" s="64">
        <v>14</v>
      </c>
      <c r="C27" s="63" t="s">
        <v>2596</v>
      </c>
      <c r="D27" s="337">
        <f>Cronograma!C39</f>
        <v>0</v>
      </c>
      <c r="E27" s="40"/>
      <c r="F27" s="40"/>
    </row>
    <row r="28" spans="2:6" s="15" customFormat="1" x14ac:dyDescent="0.25">
      <c r="B28" s="64">
        <v>15</v>
      </c>
      <c r="C28" s="63" t="s">
        <v>2595</v>
      </c>
      <c r="D28" s="337">
        <f>Cronograma!C41</f>
        <v>0</v>
      </c>
      <c r="E28" s="40"/>
      <c r="F28" s="40"/>
    </row>
    <row r="29" spans="2:6" s="15" customFormat="1" x14ac:dyDescent="0.25">
      <c r="B29" s="64">
        <v>16</v>
      </c>
      <c r="C29" s="63" t="s">
        <v>2594</v>
      </c>
      <c r="D29" s="337">
        <f>Cronograma!C43</f>
        <v>0</v>
      </c>
      <c r="E29" s="40"/>
      <c r="F29" s="40"/>
    </row>
    <row r="30" spans="2:6" s="15" customFormat="1" x14ac:dyDescent="0.25">
      <c r="B30" s="64">
        <v>17</v>
      </c>
      <c r="C30" s="63" t="s">
        <v>2593</v>
      </c>
      <c r="D30" s="337">
        <f>Cronograma!C45</f>
        <v>0</v>
      </c>
      <c r="E30" s="40"/>
      <c r="F30" s="40"/>
    </row>
    <row r="31" spans="2:6" s="15" customFormat="1" x14ac:dyDescent="0.25">
      <c r="B31" s="64">
        <v>18</v>
      </c>
      <c r="C31" s="63" t="s">
        <v>2592</v>
      </c>
      <c r="D31" s="337">
        <f>Cronograma!C47</f>
        <v>0</v>
      </c>
      <c r="E31" s="40"/>
      <c r="F31" s="40"/>
    </row>
    <row r="32" spans="2:6" s="15" customFormat="1" x14ac:dyDescent="0.25">
      <c r="B32" s="66">
        <v>19</v>
      </c>
      <c r="C32" s="63" t="s">
        <v>2591</v>
      </c>
      <c r="D32" s="337">
        <f>Cronograma!C49</f>
        <v>0</v>
      </c>
      <c r="E32" s="40"/>
      <c r="F32" s="40"/>
    </row>
    <row r="33" spans="2:6" s="15" customFormat="1" x14ac:dyDescent="0.25">
      <c r="B33" s="64">
        <v>20</v>
      </c>
      <c r="C33" s="63" t="s">
        <v>2590</v>
      </c>
      <c r="D33" s="337">
        <f>Cronograma!C51</f>
        <v>0</v>
      </c>
      <c r="E33" s="40"/>
      <c r="F33" s="40"/>
    </row>
    <row r="34" spans="2:6" s="15" customFormat="1" x14ac:dyDescent="0.25">
      <c r="B34" s="64">
        <v>21</v>
      </c>
      <c r="C34" s="63" t="s">
        <v>2589</v>
      </c>
      <c r="D34" s="337">
        <f>Cronograma!C53</f>
        <v>0</v>
      </c>
      <c r="E34" s="40"/>
      <c r="F34" s="40"/>
    </row>
    <row r="35" spans="2:6" s="15" customFormat="1" x14ac:dyDescent="0.25">
      <c r="B35" s="64">
        <v>22</v>
      </c>
      <c r="C35" s="63" t="s">
        <v>2588</v>
      </c>
      <c r="D35" s="337">
        <f>Cronograma!C55</f>
        <v>0</v>
      </c>
      <c r="E35" s="40"/>
      <c r="F35" s="40"/>
    </row>
    <row r="36" spans="2:6" s="15" customFormat="1" x14ac:dyDescent="0.25">
      <c r="B36" s="64">
        <v>23</v>
      </c>
      <c r="C36" s="63" t="s">
        <v>2587</v>
      </c>
      <c r="D36" s="337">
        <f>Cronograma!C57</f>
        <v>0</v>
      </c>
      <c r="E36" s="40"/>
      <c r="F36" s="40"/>
    </row>
    <row r="37" spans="2:6" s="15" customFormat="1" x14ac:dyDescent="0.25">
      <c r="B37" s="344" t="s">
        <v>2762</v>
      </c>
      <c r="C37" s="344"/>
      <c r="D37" s="100">
        <f>SUM(D14:D36)</f>
        <v>0</v>
      </c>
      <c r="E37" s="40"/>
      <c r="F37" s="40"/>
    </row>
    <row r="38" spans="2:6" s="15" customFormat="1" ht="15" customHeight="1" x14ac:dyDescent="0.25">
      <c r="B38" s="342" t="s">
        <v>2802</v>
      </c>
      <c r="C38" s="342"/>
      <c r="D38" s="101">
        <f>Orcamento!G1027</f>
        <v>0</v>
      </c>
      <c r="E38" s="40"/>
      <c r="F38" s="40"/>
    </row>
    <row r="39" spans="2:6" s="15" customFormat="1" ht="15" customHeight="1" x14ac:dyDescent="0.25">
      <c r="B39" s="342" t="s">
        <v>2803</v>
      </c>
      <c r="C39" s="342"/>
      <c r="D39" s="101">
        <f>Orcamento!G1028</f>
        <v>0</v>
      </c>
      <c r="E39" s="40"/>
      <c r="F39" s="40"/>
    </row>
    <row r="40" spans="2:6" s="15" customFormat="1" ht="15" customHeight="1" x14ac:dyDescent="0.25">
      <c r="B40" s="110"/>
      <c r="C40" s="111" t="s">
        <v>3544</v>
      </c>
      <c r="D40" s="102">
        <f>SUM(D37:D39)</f>
        <v>0</v>
      </c>
      <c r="E40" s="84"/>
      <c r="F40" s="40"/>
    </row>
    <row r="41" spans="2:6" s="15" customFormat="1" ht="15" customHeight="1" x14ac:dyDescent="0.25">
      <c r="B41" s="103" t="s">
        <v>2760</v>
      </c>
      <c r="C41" s="104" t="str">
        <f>Orcamento!B1030</f>
        <v>AVCB CONJUNTO HOSPITALAR</v>
      </c>
      <c r="D41" s="105"/>
      <c r="E41" s="84"/>
      <c r="F41" s="40"/>
    </row>
    <row r="42" spans="2:6" s="15" customFormat="1" x14ac:dyDescent="0.25">
      <c r="B42" s="62">
        <v>1</v>
      </c>
      <c r="C42" s="61" t="str">
        <f>Orcamento!B1031</f>
        <v>PROJETO EXECUTIVO</v>
      </c>
      <c r="D42" s="335">
        <f>Cronograma!C64</f>
        <v>0</v>
      </c>
      <c r="E42" s="40"/>
      <c r="F42" s="40"/>
    </row>
    <row r="43" spans="2:6" s="15" customFormat="1" x14ac:dyDescent="0.25">
      <c r="B43" s="62">
        <v>2</v>
      </c>
      <c r="C43" s="61" t="str">
        <f>Orcamento!B1037</f>
        <v>CANTEIRO</v>
      </c>
      <c r="D43" s="335">
        <f>Cronograma!C66</f>
        <v>0</v>
      </c>
      <c r="E43" s="40"/>
      <c r="F43" s="40"/>
    </row>
    <row r="44" spans="2:6" s="15" customFormat="1" x14ac:dyDescent="0.25">
      <c r="B44" s="62">
        <v>3</v>
      </c>
      <c r="C44" s="61" t="str">
        <f>Orcamento!B1042</f>
        <v>SERVIÇOS CIVIS</v>
      </c>
      <c r="D44" s="335">
        <f>Cronograma!C68</f>
        <v>0</v>
      </c>
      <c r="E44" s="40"/>
      <c r="F44" s="40"/>
    </row>
    <row r="45" spans="2:6" s="15" customFormat="1" x14ac:dyDescent="0.25">
      <c r="B45" s="62">
        <v>4</v>
      </c>
      <c r="C45" s="61" t="str">
        <f>Orcamento!B1107</f>
        <v>DETECÇÃO E ALARME</v>
      </c>
      <c r="D45" s="335">
        <f>Cronograma!C70</f>
        <v>0</v>
      </c>
      <c r="E45" s="40"/>
      <c r="F45" s="40"/>
    </row>
    <row r="46" spans="2:6" s="15" customFormat="1" x14ac:dyDescent="0.25">
      <c r="B46" s="62">
        <v>5</v>
      </c>
      <c r="C46" s="61" t="str">
        <f>Orcamento!B1136</f>
        <v xml:space="preserve">INSTALAÇÕES ELÉTRICAS </v>
      </c>
      <c r="D46" s="335">
        <f>Cronograma!C72</f>
        <v>0</v>
      </c>
      <c r="E46" s="40"/>
      <c r="F46" s="40"/>
    </row>
    <row r="47" spans="2:6" s="15" customFormat="1" x14ac:dyDescent="0.25">
      <c r="B47" s="62">
        <v>6</v>
      </c>
      <c r="C47" s="61" t="str">
        <f>Orcamento!B1189</f>
        <v xml:space="preserve">INSTALAÇÕES DE COMBATE Á INCÊNDIO </v>
      </c>
      <c r="D47" s="335">
        <f>Cronograma!C74</f>
        <v>0</v>
      </c>
      <c r="E47" s="40"/>
      <c r="F47" s="40"/>
    </row>
    <row r="48" spans="2:6" s="15" customFormat="1" x14ac:dyDescent="0.25">
      <c r="B48" s="62">
        <v>7</v>
      </c>
      <c r="C48" s="61" t="str">
        <f>Orcamento!B1235</f>
        <v>PINTURA</v>
      </c>
      <c r="D48" s="335">
        <f>Cronograma!C76</f>
        <v>0</v>
      </c>
      <c r="E48" s="40"/>
      <c r="F48" s="40"/>
    </row>
    <row r="49" spans="1:6" s="15" customFormat="1" x14ac:dyDescent="0.25">
      <c r="B49" s="62">
        <v>8</v>
      </c>
      <c r="C49" s="61" t="str">
        <f>Orcamento!B1241</f>
        <v>SERVIÇOS FINAIS</v>
      </c>
      <c r="D49" s="335">
        <f>Cronograma!C78</f>
        <v>0</v>
      </c>
      <c r="E49" s="40"/>
      <c r="F49" s="40"/>
    </row>
    <row r="50" spans="1:6" s="15" customFormat="1" x14ac:dyDescent="0.25">
      <c r="B50" s="62">
        <v>9</v>
      </c>
      <c r="C50" s="61" t="str">
        <f>Orcamento!B1248</f>
        <v>PROJETO AS BUILT</v>
      </c>
      <c r="D50" s="335">
        <f>Cronograma!C80</f>
        <v>0</v>
      </c>
      <c r="E50" s="40"/>
      <c r="F50" s="40"/>
    </row>
    <row r="51" spans="1:6" s="15" customFormat="1" x14ac:dyDescent="0.25">
      <c r="B51" s="62">
        <v>10</v>
      </c>
      <c r="C51" s="61" t="str">
        <f>Orcamento!B1250</f>
        <v>ACOMPANHAMENTO VISTORIAS</v>
      </c>
      <c r="D51" s="335">
        <f>Cronograma!C82</f>
        <v>0</v>
      </c>
      <c r="E51" s="40"/>
      <c r="F51" s="84"/>
    </row>
    <row r="52" spans="1:6" s="15" customFormat="1" x14ac:dyDescent="0.25">
      <c r="B52" s="345" t="s">
        <v>2762</v>
      </c>
      <c r="C52" s="345"/>
      <c r="D52" s="106">
        <f>SUM(D42:D51)</f>
        <v>0</v>
      </c>
      <c r="E52" s="40"/>
      <c r="F52" s="84"/>
    </row>
    <row r="53" spans="1:6" s="15" customFormat="1" ht="15" customHeight="1" x14ac:dyDescent="0.25">
      <c r="B53" s="346" t="s">
        <v>2803</v>
      </c>
      <c r="C53" s="346"/>
      <c r="D53" s="107">
        <f>Orcamento!G1265</f>
        <v>0</v>
      </c>
      <c r="E53" s="40"/>
      <c r="F53" s="84"/>
    </row>
    <row r="54" spans="1:6" s="15" customFormat="1" ht="15" customHeight="1" x14ac:dyDescent="0.25">
      <c r="B54" s="112"/>
      <c r="C54" s="113" t="s">
        <v>3544</v>
      </c>
      <c r="D54" s="108">
        <f>SUM(D52:D53)</f>
        <v>0</v>
      </c>
      <c r="E54" s="84"/>
      <c r="F54" s="40"/>
    </row>
    <row r="55" spans="1:6" s="15" customFormat="1" ht="15" customHeight="1" x14ac:dyDescent="0.25">
      <c r="B55" s="301" t="str">
        <f>Orcamento!A1268</f>
        <v>C</v>
      </c>
      <c r="C55" s="302" t="str">
        <f>Orcamento!B1268</f>
        <v>ADMINSTAÇÃO DA OBRA (A + B)</v>
      </c>
      <c r="D55" s="303">
        <f>Orcamento!H1268</f>
        <v>0</v>
      </c>
      <c r="E55" s="84"/>
      <c r="F55" s="84"/>
    </row>
    <row r="56" spans="1:6" s="15" customFormat="1" x14ac:dyDescent="0.25">
      <c r="B56" s="343" t="s">
        <v>3546</v>
      </c>
      <c r="C56" s="343"/>
      <c r="D56" s="60">
        <f>D40+D54+D55</f>
        <v>0</v>
      </c>
      <c r="E56" s="40"/>
      <c r="F56" s="40"/>
    </row>
    <row r="57" spans="1:6" s="15" customFormat="1" ht="15" customHeight="1" x14ac:dyDescent="0.25">
      <c r="B57" s="3"/>
      <c r="C57" s="3"/>
      <c r="D57" s="59"/>
      <c r="E57" s="40"/>
      <c r="F57" s="40"/>
    </row>
    <row r="58" spans="1:6" s="15" customFormat="1" x14ac:dyDescent="0.25">
      <c r="B58" s="3"/>
      <c r="C58" s="3"/>
      <c r="D58" s="59"/>
      <c r="E58" s="40"/>
      <c r="F58" s="40"/>
    </row>
    <row r="59" spans="1:6" s="15" customFormat="1" x14ac:dyDescent="0.25">
      <c r="B59" s="3"/>
      <c r="C59" s="3"/>
      <c r="D59" s="59"/>
      <c r="E59" s="40"/>
      <c r="F59" s="40"/>
    </row>
    <row r="60" spans="1:6" s="15" customFormat="1" x14ac:dyDescent="0.25">
      <c r="B60" s="3"/>
      <c r="C60" s="3"/>
      <c r="D60" s="59"/>
      <c r="E60" s="40"/>
      <c r="F60" s="40"/>
    </row>
    <row r="61" spans="1:6" s="15" customFormat="1" x14ac:dyDescent="0.25">
      <c r="B61" s="3"/>
      <c r="C61" s="3"/>
      <c r="D61" s="59"/>
      <c r="E61" s="40"/>
      <c r="F61" s="40"/>
    </row>
    <row r="62" spans="1:6" s="15" customFormat="1" x14ac:dyDescent="0.25">
      <c r="A62" s="56"/>
      <c r="B62" s="58"/>
      <c r="C62" s="58"/>
      <c r="D62" s="57"/>
      <c r="E62" s="40"/>
      <c r="F62" s="40"/>
    </row>
    <row r="65" spans="2:4" x14ac:dyDescent="0.25">
      <c r="B65" s="56"/>
      <c r="C65" s="56"/>
      <c r="D65" s="56"/>
    </row>
    <row r="66" spans="2:4" x14ac:dyDescent="0.25">
      <c r="B66" s="56"/>
      <c r="C66" s="56"/>
      <c r="D66" s="56"/>
    </row>
    <row r="67" spans="2:4" x14ac:dyDescent="0.25">
      <c r="B67" s="56"/>
      <c r="C67" s="56"/>
      <c r="D67" s="56"/>
    </row>
    <row r="68" spans="2:4" x14ac:dyDescent="0.25">
      <c r="B68" s="56"/>
      <c r="C68" s="56"/>
      <c r="D68" s="56"/>
    </row>
    <row r="69" spans="2:4" x14ac:dyDescent="0.25">
      <c r="B69" s="56"/>
      <c r="C69" s="56"/>
      <c r="D69" s="56"/>
    </row>
    <row r="70" spans="2:4" x14ac:dyDescent="0.25">
      <c r="B70" s="56"/>
      <c r="C70" s="56"/>
      <c r="D70" s="56"/>
    </row>
    <row r="71" spans="2:4" x14ac:dyDescent="0.25">
      <c r="B71" s="56"/>
      <c r="C71" s="56"/>
      <c r="D71" s="56"/>
    </row>
    <row r="72" spans="2:4" x14ac:dyDescent="0.25">
      <c r="B72" s="56"/>
      <c r="C72" s="56"/>
      <c r="D72" s="56"/>
    </row>
    <row r="73" spans="2:4" x14ac:dyDescent="0.25">
      <c r="B73" s="56"/>
      <c r="C73" s="56"/>
      <c r="D73" s="56"/>
    </row>
    <row r="74" spans="2:4" x14ac:dyDescent="0.25">
      <c r="B74" s="56"/>
      <c r="C74" s="56"/>
      <c r="D74" s="56"/>
    </row>
    <row r="75" spans="2:4" x14ac:dyDescent="0.25">
      <c r="B75" s="56"/>
      <c r="C75" s="56"/>
      <c r="D75" s="56"/>
    </row>
    <row r="76" spans="2:4" x14ac:dyDescent="0.25">
      <c r="B76" s="56"/>
      <c r="C76" s="56"/>
      <c r="D76" s="56"/>
    </row>
    <row r="77" spans="2:4" x14ac:dyDescent="0.25">
      <c r="B77" s="56"/>
      <c r="C77" s="56"/>
      <c r="D77" s="56"/>
    </row>
    <row r="78" spans="2:4" x14ac:dyDescent="0.25">
      <c r="B78" s="56"/>
      <c r="C78" s="56"/>
      <c r="D78" s="56"/>
    </row>
    <row r="79" spans="2:4" x14ac:dyDescent="0.25">
      <c r="B79" s="56"/>
      <c r="C79" s="56"/>
      <c r="D79" s="56"/>
    </row>
    <row r="80" spans="2:4" x14ac:dyDescent="0.25">
      <c r="B80" s="56"/>
      <c r="C80" s="56"/>
      <c r="D80" s="56"/>
    </row>
    <row r="81" spans="2:4" x14ac:dyDescent="0.25">
      <c r="B81" s="56"/>
      <c r="C81" s="56"/>
      <c r="D81" s="56"/>
    </row>
    <row r="82" spans="2:4" x14ac:dyDescent="0.25">
      <c r="B82" s="56"/>
      <c r="C82" s="56"/>
      <c r="D82" s="56"/>
    </row>
    <row r="83" spans="2:4" x14ac:dyDescent="0.25">
      <c r="B83" s="56"/>
      <c r="C83" s="56"/>
      <c r="D83" s="56"/>
    </row>
    <row r="84" spans="2:4" x14ac:dyDescent="0.25">
      <c r="B84" s="56"/>
      <c r="C84" s="56"/>
      <c r="D84" s="56"/>
    </row>
    <row r="85" spans="2:4" x14ac:dyDescent="0.25">
      <c r="B85" s="56"/>
      <c r="C85" s="56"/>
      <c r="D85" s="56"/>
    </row>
    <row r="86" spans="2:4" x14ac:dyDescent="0.25">
      <c r="B86" s="56"/>
      <c r="C86" s="56"/>
      <c r="D86" s="56"/>
    </row>
    <row r="87" spans="2:4" x14ac:dyDescent="0.25">
      <c r="B87" s="56"/>
      <c r="C87" s="56"/>
      <c r="D87" s="56"/>
    </row>
    <row r="88" spans="2:4" x14ac:dyDescent="0.25">
      <c r="B88" s="56"/>
      <c r="C88" s="56"/>
      <c r="D88" s="56"/>
    </row>
    <row r="89" spans="2:4" x14ac:dyDescent="0.25">
      <c r="B89" s="56"/>
      <c r="C89" s="56"/>
      <c r="D89" s="56"/>
    </row>
  </sheetData>
  <mergeCells count="7">
    <mergeCell ref="C6:D6"/>
    <mergeCell ref="B39:C39"/>
    <mergeCell ref="B56:C56"/>
    <mergeCell ref="B37:C37"/>
    <mergeCell ref="B38:C38"/>
    <mergeCell ref="B52:C52"/>
    <mergeCell ref="B53:C53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79" orientation="portrait" horizontalDpi="1200" verticalDpi="1200" r:id="rId1"/>
  <rowBreaks count="1" manualBreakCount="1">
    <brk id="57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1435"/>
  <sheetViews>
    <sheetView view="pageBreakPreview" zoomScaleNormal="100" zoomScaleSheetLayoutView="100" workbookViewId="0">
      <pane xSplit="8" ySplit="11" topLeftCell="X1259" activePane="bottomRight" state="frozen"/>
      <selection pane="topRight" activeCell="H1" sqref="H1"/>
      <selection pane="bottomLeft" activeCell="A12" sqref="A12"/>
      <selection pane="bottomRight" activeCell="AA606" sqref="AA606"/>
    </sheetView>
  </sheetViews>
  <sheetFormatPr defaultColWidth="9.140625" defaultRowHeight="12" x14ac:dyDescent="0.25"/>
  <cols>
    <col min="1" max="1" width="8.7109375" style="21" customWidth="1"/>
    <col min="2" max="2" width="11.140625" style="17" customWidth="1"/>
    <col min="3" max="3" width="9.85546875" style="17" customWidth="1"/>
    <col min="4" max="4" width="81.5703125" style="127" customWidth="1"/>
    <col min="5" max="5" width="7" style="17" customWidth="1"/>
    <col min="6" max="6" width="10" style="170" bestFit="1" customWidth="1"/>
    <col min="7" max="7" width="14" style="170" customWidth="1"/>
    <col min="8" max="8" width="14.5703125" style="170" bestFit="1" customWidth="1"/>
    <col min="9" max="9" width="3" style="17" hidden="1" customWidth="1"/>
    <col min="10" max="10" width="59.5703125" style="17" hidden="1" customWidth="1"/>
    <col min="11" max="11" width="6.7109375" style="17" hidden="1" customWidth="1"/>
    <col min="12" max="12" width="14.42578125" style="17" hidden="1" customWidth="1"/>
    <col min="13" max="14" width="13.140625" style="17" hidden="1" customWidth="1"/>
    <col min="15" max="15" width="16.28515625" style="17" hidden="1" customWidth="1"/>
    <col min="16" max="21" width="0" style="17" hidden="1" customWidth="1"/>
    <col min="22" max="22" width="14.5703125" style="331" hidden="1" customWidth="1"/>
    <col min="23" max="23" width="11" style="17" hidden="1" customWidth="1"/>
    <col min="24" max="16384" width="9.140625" style="17"/>
  </cols>
  <sheetData>
    <row r="1" spans="1:23" s="11" customFormat="1" x14ac:dyDescent="0.25">
      <c r="A1" s="5"/>
      <c r="B1" s="6"/>
      <c r="C1" s="6"/>
      <c r="D1" s="7"/>
      <c r="F1" s="154"/>
      <c r="G1" s="154"/>
      <c r="H1" s="154"/>
      <c r="J1" s="7"/>
      <c r="V1" s="306"/>
    </row>
    <row r="2" spans="1:23" s="13" customFormat="1" ht="18" x14ac:dyDescent="0.25">
      <c r="A2" s="12"/>
      <c r="D2" s="353"/>
      <c r="E2" s="353"/>
      <c r="F2" s="353"/>
      <c r="G2" s="353"/>
      <c r="H2" s="186"/>
      <c r="J2" s="353" t="s">
        <v>1</v>
      </c>
      <c r="K2" s="353"/>
      <c r="L2" s="353"/>
      <c r="M2" s="353"/>
      <c r="V2" s="307"/>
    </row>
    <row r="3" spans="1:23" s="15" customFormat="1" ht="12.75" x14ac:dyDescent="0.25">
      <c r="A3" s="3"/>
      <c r="B3" s="14"/>
      <c r="C3" s="14"/>
      <c r="D3" s="354"/>
      <c r="E3" s="354"/>
      <c r="F3" s="354"/>
      <c r="G3" s="354"/>
      <c r="H3" s="155"/>
      <c r="J3" s="354" t="s">
        <v>2</v>
      </c>
      <c r="K3" s="354"/>
      <c r="L3" s="354"/>
      <c r="M3" s="354"/>
      <c r="V3" s="308"/>
    </row>
    <row r="4" spans="1:23" s="15" customFormat="1" ht="12.75" x14ac:dyDescent="0.25">
      <c r="A4" s="3"/>
      <c r="B4" s="14"/>
      <c r="C4" s="14"/>
      <c r="D4" s="354"/>
      <c r="E4" s="354"/>
      <c r="F4" s="354"/>
      <c r="G4" s="354"/>
      <c r="H4" s="155"/>
      <c r="J4" s="354" t="s">
        <v>3</v>
      </c>
      <c r="K4" s="354"/>
      <c r="L4" s="354"/>
      <c r="M4" s="354"/>
      <c r="V4" s="308"/>
    </row>
    <row r="5" spans="1:23" s="11" customFormat="1" x14ac:dyDescent="0.25">
      <c r="A5" s="5"/>
      <c r="B5" s="6"/>
      <c r="C5" s="6"/>
      <c r="D5" s="117"/>
      <c r="F5" s="154"/>
      <c r="G5" s="154"/>
      <c r="H5" s="154"/>
      <c r="J5" s="16"/>
      <c r="V5" s="306"/>
    </row>
    <row r="6" spans="1:23" s="15" customFormat="1" ht="28.5" customHeight="1" x14ac:dyDescent="0.25">
      <c r="B6" s="22" t="s">
        <v>4</v>
      </c>
      <c r="C6" s="341" t="s">
        <v>2652</v>
      </c>
      <c r="D6" s="341"/>
      <c r="E6" s="341"/>
      <c r="F6" s="341"/>
      <c r="G6" s="341"/>
      <c r="H6" s="341"/>
      <c r="J6" s="341" t="s">
        <v>2854</v>
      </c>
      <c r="K6" s="341"/>
      <c r="L6" s="341"/>
      <c r="M6" s="341"/>
      <c r="N6" s="341"/>
    </row>
    <row r="7" spans="1:23" s="15" customFormat="1" ht="12.75" x14ac:dyDescent="0.25">
      <c r="B7" s="2" t="s">
        <v>5</v>
      </c>
      <c r="C7" s="1" t="s">
        <v>6</v>
      </c>
      <c r="D7" s="118"/>
      <c r="F7" s="155"/>
      <c r="G7" s="155"/>
      <c r="H7" s="155"/>
      <c r="J7" s="1" t="s">
        <v>6</v>
      </c>
      <c r="V7" s="308"/>
    </row>
    <row r="8" spans="1:23" s="11" customFormat="1" x14ac:dyDescent="0.25">
      <c r="A8" s="8"/>
      <c r="B8" s="9"/>
      <c r="C8" s="9"/>
      <c r="D8" s="119"/>
      <c r="F8" s="154"/>
      <c r="G8" s="154"/>
      <c r="H8" s="154"/>
      <c r="J8" s="10"/>
      <c r="V8" s="306"/>
    </row>
    <row r="9" spans="1:23" s="24" customFormat="1" x14ac:dyDescent="0.25">
      <c r="A9" s="23"/>
      <c r="D9" s="120"/>
      <c r="F9" s="156"/>
      <c r="G9" s="156"/>
      <c r="H9" s="156"/>
      <c r="V9" s="309" t="s">
        <v>3593</v>
      </c>
    </row>
    <row r="10" spans="1:23" ht="12" customHeight="1" x14ac:dyDescent="0.25">
      <c r="A10" s="18"/>
      <c r="B10" s="94" t="s">
        <v>12</v>
      </c>
      <c r="C10" s="94"/>
      <c r="D10" s="94" t="s">
        <v>3696</v>
      </c>
      <c r="E10" s="94"/>
      <c r="F10" s="157"/>
      <c r="G10" s="157"/>
      <c r="H10" s="187"/>
      <c r="N10" s="201"/>
      <c r="V10" s="310"/>
    </row>
    <row r="11" spans="1:23" s="19" customFormat="1" ht="38.25" x14ac:dyDescent="0.25">
      <c r="A11" s="4" t="s">
        <v>8</v>
      </c>
      <c r="B11" s="4" t="s">
        <v>9</v>
      </c>
      <c r="C11" s="4" t="s">
        <v>2757</v>
      </c>
      <c r="D11" s="4" t="s">
        <v>10</v>
      </c>
      <c r="E11" s="4" t="s">
        <v>11</v>
      </c>
      <c r="F11" s="158" t="s">
        <v>1456</v>
      </c>
      <c r="G11" s="109" t="s">
        <v>1457</v>
      </c>
      <c r="H11" s="109" t="s">
        <v>7</v>
      </c>
      <c r="J11" s="4" t="s">
        <v>10</v>
      </c>
      <c r="K11" s="4" t="s">
        <v>11</v>
      </c>
      <c r="L11" s="4" t="s">
        <v>1456</v>
      </c>
      <c r="M11" s="202" t="s">
        <v>1457</v>
      </c>
      <c r="N11" s="202" t="s">
        <v>7</v>
      </c>
      <c r="V11" s="311" t="s">
        <v>7</v>
      </c>
    </row>
    <row r="12" spans="1:23" s="19" customFormat="1" ht="12.75" x14ac:dyDescent="0.25">
      <c r="A12" s="130" t="s">
        <v>2758</v>
      </c>
      <c r="B12" s="131" t="s">
        <v>2759</v>
      </c>
      <c r="C12" s="130"/>
      <c r="D12" s="130"/>
      <c r="E12" s="130"/>
      <c r="F12" s="159"/>
      <c r="G12" s="180"/>
      <c r="H12" s="180"/>
      <c r="N12" s="203">
        <v>490880.17</v>
      </c>
      <c r="V12" s="312"/>
    </row>
    <row r="13" spans="1:23" ht="15" customHeight="1" x14ac:dyDescent="0.25">
      <c r="A13" s="28" t="s">
        <v>13</v>
      </c>
      <c r="B13" s="114" t="s">
        <v>14</v>
      </c>
      <c r="C13" s="115"/>
      <c r="D13" s="121"/>
      <c r="E13" s="116"/>
      <c r="F13" s="160"/>
      <c r="G13" s="181"/>
      <c r="H13" s="188">
        <f>SUM(H14:H23)</f>
        <v>0</v>
      </c>
      <c r="J13" s="19"/>
      <c r="K13" s="19"/>
      <c r="L13" s="19"/>
      <c r="M13" s="19"/>
      <c r="N13" s="215"/>
      <c r="O13" s="19"/>
      <c r="V13" s="313">
        <v>490880.17</v>
      </c>
      <c r="W13" s="214">
        <f>H13-V13</f>
        <v>-490880.17</v>
      </c>
    </row>
    <row r="14" spans="1:23" x14ac:dyDescent="0.25">
      <c r="A14" s="25" t="s">
        <v>15</v>
      </c>
      <c r="B14" s="41" t="s">
        <v>16</v>
      </c>
      <c r="C14" s="41" t="s">
        <v>2668</v>
      </c>
      <c r="D14" s="122" t="s">
        <v>1585</v>
      </c>
      <c r="E14" s="41" t="s">
        <v>1527</v>
      </c>
      <c r="F14" s="161">
        <v>60</v>
      </c>
      <c r="G14" s="161"/>
      <c r="H14" s="189">
        <f>ROUND((F14*G14),2)</f>
        <v>0</v>
      </c>
      <c r="J14" s="204" t="s">
        <v>2855</v>
      </c>
      <c r="K14" s="39" t="s">
        <v>17</v>
      </c>
      <c r="L14" s="205">
        <v>60</v>
      </c>
      <c r="M14" s="205">
        <v>3128.84</v>
      </c>
      <c r="N14" s="205">
        <v>187730.4</v>
      </c>
      <c r="O14" s="214">
        <f>F14-L14</f>
        <v>0</v>
      </c>
      <c r="V14" s="314">
        <v>187730.4</v>
      </c>
      <c r="W14" s="214">
        <f t="shared" ref="W14:W77" si="0">H14-V14</f>
        <v>-187730.4</v>
      </c>
    </row>
    <row r="15" spans="1:23" x14ac:dyDescent="0.25">
      <c r="A15" s="25" t="s">
        <v>18</v>
      </c>
      <c r="B15" s="41" t="s">
        <v>19</v>
      </c>
      <c r="C15" s="41" t="s">
        <v>2668</v>
      </c>
      <c r="D15" s="122" t="s">
        <v>1586</v>
      </c>
      <c r="E15" s="41" t="s">
        <v>1527</v>
      </c>
      <c r="F15" s="161">
        <v>20</v>
      </c>
      <c r="G15" s="161"/>
      <c r="H15" s="189">
        <f t="shared" ref="H15:H23" si="1">ROUND((F15*G15),2)</f>
        <v>0</v>
      </c>
      <c r="J15" s="204" t="s">
        <v>2856</v>
      </c>
      <c r="K15" s="39" t="s">
        <v>17</v>
      </c>
      <c r="L15" s="205">
        <v>20</v>
      </c>
      <c r="M15" s="205">
        <v>4229.84</v>
      </c>
      <c r="N15" s="205">
        <v>84596.800000000003</v>
      </c>
      <c r="O15" s="214">
        <f t="shared" ref="O15:O33" si="2">F15-L15</f>
        <v>0</v>
      </c>
      <c r="V15" s="314">
        <v>84596.800000000003</v>
      </c>
      <c r="W15" s="214">
        <f t="shared" si="0"/>
        <v>-84596.800000000003</v>
      </c>
    </row>
    <row r="16" spans="1:23" x14ac:dyDescent="0.25">
      <c r="A16" s="25" t="s">
        <v>20</v>
      </c>
      <c r="B16" s="41" t="s">
        <v>21</v>
      </c>
      <c r="C16" s="41" t="s">
        <v>2668</v>
      </c>
      <c r="D16" s="122" t="s">
        <v>1587</v>
      </c>
      <c r="E16" s="41" t="s">
        <v>1527</v>
      </c>
      <c r="F16" s="161">
        <v>20</v>
      </c>
      <c r="G16" s="161"/>
      <c r="H16" s="189">
        <f t="shared" si="1"/>
        <v>0</v>
      </c>
      <c r="J16" s="204" t="s">
        <v>2857</v>
      </c>
      <c r="K16" s="39" t="s">
        <v>17</v>
      </c>
      <c r="L16" s="205">
        <v>20</v>
      </c>
      <c r="M16" s="205">
        <v>2294.69</v>
      </c>
      <c r="N16" s="205">
        <v>45893.8</v>
      </c>
      <c r="O16" s="214">
        <f t="shared" si="2"/>
        <v>0</v>
      </c>
      <c r="V16" s="314">
        <v>45893.8</v>
      </c>
      <c r="W16" s="214">
        <f t="shared" si="0"/>
        <v>-45893.8</v>
      </c>
    </row>
    <row r="17" spans="1:23" x14ac:dyDescent="0.25">
      <c r="A17" s="25" t="s">
        <v>22</v>
      </c>
      <c r="B17" s="41" t="s">
        <v>23</v>
      </c>
      <c r="C17" s="41" t="s">
        <v>2668</v>
      </c>
      <c r="D17" s="122" t="s">
        <v>1588</v>
      </c>
      <c r="E17" s="41" t="s">
        <v>1527</v>
      </c>
      <c r="F17" s="161">
        <v>25</v>
      </c>
      <c r="G17" s="161"/>
      <c r="H17" s="189">
        <f t="shared" si="1"/>
        <v>0</v>
      </c>
      <c r="J17" s="204" t="s">
        <v>2858</v>
      </c>
      <c r="K17" s="39" t="s">
        <v>17</v>
      </c>
      <c r="L17" s="205">
        <v>25</v>
      </c>
      <c r="M17" s="205">
        <v>985.1</v>
      </c>
      <c r="N17" s="205">
        <v>24627.5</v>
      </c>
      <c r="O17" s="214">
        <f t="shared" si="2"/>
        <v>0</v>
      </c>
      <c r="V17" s="314">
        <v>24627.5</v>
      </c>
      <c r="W17" s="214">
        <f t="shared" si="0"/>
        <v>-24627.5</v>
      </c>
    </row>
    <row r="18" spans="1:23" x14ac:dyDescent="0.25">
      <c r="A18" s="25" t="s">
        <v>24</v>
      </c>
      <c r="B18" s="41" t="s">
        <v>25</v>
      </c>
      <c r="C18" s="41" t="s">
        <v>2668</v>
      </c>
      <c r="D18" s="122" t="s">
        <v>1589</v>
      </c>
      <c r="E18" s="41" t="s">
        <v>1527</v>
      </c>
      <c r="F18" s="161">
        <v>8</v>
      </c>
      <c r="G18" s="161"/>
      <c r="H18" s="189">
        <f t="shared" si="1"/>
        <v>0</v>
      </c>
      <c r="J18" s="204" t="s">
        <v>2859</v>
      </c>
      <c r="K18" s="39" t="s">
        <v>17</v>
      </c>
      <c r="L18" s="205">
        <v>8</v>
      </c>
      <c r="M18" s="205">
        <v>1311.29</v>
      </c>
      <c r="N18" s="205">
        <v>10490.32</v>
      </c>
      <c r="O18" s="214">
        <f t="shared" si="2"/>
        <v>0</v>
      </c>
      <c r="V18" s="314">
        <v>10490.32</v>
      </c>
      <c r="W18" s="214">
        <f t="shared" si="0"/>
        <v>-10490.32</v>
      </c>
    </row>
    <row r="19" spans="1:23" x14ac:dyDescent="0.25">
      <c r="A19" s="25" t="s">
        <v>26</v>
      </c>
      <c r="B19" s="41" t="s">
        <v>27</v>
      </c>
      <c r="C19" s="41" t="s">
        <v>2668</v>
      </c>
      <c r="D19" s="122" t="s">
        <v>1590</v>
      </c>
      <c r="E19" s="41" t="s">
        <v>1527</v>
      </c>
      <c r="F19" s="161">
        <v>25</v>
      </c>
      <c r="G19" s="161"/>
      <c r="H19" s="189">
        <f t="shared" si="1"/>
        <v>0</v>
      </c>
      <c r="J19" s="204" t="s">
        <v>2860</v>
      </c>
      <c r="K19" s="39" t="s">
        <v>17</v>
      </c>
      <c r="L19" s="205">
        <v>25</v>
      </c>
      <c r="M19" s="205">
        <v>1093.8900000000001</v>
      </c>
      <c r="N19" s="205">
        <v>27347.25</v>
      </c>
      <c r="O19" s="214">
        <f t="shared" si="2"/>
        <v>0</v>
      </c>
      <c r="V19" s="314">
        <v>27347.25</v>
      </c>
      <c r="W19" s="214">
        <f t="shared" si="0"/>
        <v>-27347.25</v>
      </c>
    </row>
    <row r="20" spans="1:23" x14ac:dyDescent="0.25">
      <c r="A20" s="25" t="s">
        <v>28</v>
      </c>
      <c r="B20" s="41" t="s">
        <v>29</v>
      </c>
      <c r="C20" s="41" t="s">
        <v>2668</v>
      </c>
      <c r="D20" s="122" t="s">
        <v>1591</v>
      </c>
      <c r="E20" s="41" t="s">
        <v>1527</v>
      </c>
      <c r="F20" s="161">
        <v>10</v>
      </c>
      <c r="G20" s="161"/>
      <c r="H20" s="189">
        <f t="shared" si="1"/>
        <v>0</v>
      </c>
      <c r="J20" s="204" t="s">
        <v>2861</v>
      </c>
      <c r="K20" s="39" t="s">
        <v>17</v>
      </c>
      <c r="L20" s="205">
        <v>10</v>
      </c>
      <c r="M20" s="205">
        <v>1516.73</v>
      </c>
      <c r="N20" s="205">
        <v>15167.3</v>
      </c>
      <c r="O20" s="214">
        <f t="shared" si="2"/>
        <v>0</v>
      </c>
      <c r="V20" s="314">
        <v>15167.3</v>
      </c>
      <c r="W20" s="214">
        <f t="shared" si="0"/>
        <v>-15167.3</v>
      </c>
    </row>
    <row r="21" spans="1:23" x14ac:dyDescent="0.25">
      <c r="A21" s="25" t="s">
        <v>30</v>
      </c>
      <c r="B21" s="41" t="s">
        <v>31</v>
      </c>
      <c r="C21" s="41" t="s">
        <v>2668</v>
      </c>
      <c r="D21" s="122" t="s">
        <v>1592</v>
      </c>
      <c r="E21" s="41" t="s">
        <v>1527</v>
      </c>
      <c r="F21" s="161">
        <v>20</v>
      </c>
      <c r="G21" s="161"/>
      <c r="H21" s="189">
        <f t="shared" si="1"/>
        <v>0</v>
      </c>
      <c r="J21" s="204" t="s">
        <v>2862</v>
      </c>
      <c r="K21" s="39" t="s">
        <v>17</v>
      </c>
      <c r="L21" s="205">
        <v>20</v>
      </c>
      <c r="M21" s="205">
        <v>2105.56</v>
      </c>
      <c r="N21" s="205">
        <v>42111.199999999997</v>
      </c>
      <c r="O21" s="214">
        <f t="shared" si="2"/>
        <v>0</v>
      </c>
      <c r="P21" s="214"/>
      <c r="V21" s="314">
        <v>42111.199999999997</v>
      </c>
      <c r="W21" s="214">
        <f t="shared" si="0"/>
        <v>-42111.199999999997</v>
      </c>
    </row>
    <row r="22" spans="1:23" x14ac:dyDescent="0.25">
      <c r="A22" s="25" t="s">
        <v>32</v>
      </c>
      <c r="B22" s="41" t="s">
        <v>33</v>
      </c>
      <c r="C22" s="41" t="s">
        <v>2668</v>
      </c>
      <c r="D22" s="122" t="s">
        <v>1593</v>
      </c>
      <c r="E22" s="41" t="s">
        <v>1527</v>
      </c>
      <c r="F22" s="161">
        <v>10</v>
      </c>
      <c r="G22" s="161"/>
      <c r="H22" s="189">
        <f t="shared" si="1"/>
        <v>0</v>
      </c>
      <c r="J22" s="204" t="s">
        <v>2863</v>
      </c>
      <c r="K22" s="39" t="s">
        <v>17</v>
      </c>
      <c r="L22" s="205">
        <v>10</v>
      </c>
      <c r="M22" s="205">
        <v>2870.11</v>
      </c>
      <c r="N22" s="205">
        <v>28701.1</v>
      </c>
      <c r="O22" s="214">
        <f t="shared" si="2"/>
        <v>0</v>
      </c>
      <c r="V22" s="314">
        <v>28701.1</v>
      </c>
      <c r="W22" s="214">
        <f t="shared" si="0"/>
        <v>-28701.1</v>
      </c>
    </row>
    <row r="23" spans="1:23" ht="29.25" customHeight="1" x14ac:dyDescent="0.25">
      <c r="A23" s="25" t="s">
        <v>34</v>
      </c>
      <c r="B23" s="41" t="s">
        <v>35</v>
      </c>
      <c r="C23" s="41" t="s">
        <v>2668</v>
      </c>
      <c r="D23" s="122" t="s">
        <v>1584</v>
      </c>
      <c r="E23" s="41" t="s">
        <v>1527</v>
      </c>
      <c r="F23" s="161">
        <v>1</v>
      </c>
      <c r="G23" s="161"/>
      <c r="H23" s="189">
        <f t="shared" si="1"/>
        <v>0</v>
      </c>
      <c r="J23" s="204" t="s">
        <v>2864</v>
      </c>
      <c r="K23" s="39" t="s">
        <v>17</v>
      </c>
      <c r="L23" s="205">
        <v>1</v>
      </c>
      <c r="M23" s="205">
        <v>24214.5</v>
      </c>
      <c r="N23" s="205">
        <v>24214.5</v>
      </c>
      <c r="O23" s="214">
        <f t="shared" si="2"/>
        <v>0</v>
      </c>
      <c r="V23" s="314">
        <v>24214.5</v>
      </c>
      <c r="W23" s="214">
        <f t="shared" si="0"/>
        <v>-24214.5</v>
      </c>
    </row>
    <row r="24" spans="1:23" ht="15" customHeight="1" x14ac:dyDescent="0.25">
      <c r="A24" s="28" t="s">
        <v>36</v>
      </c>
      <c r="B24" s="114" t="s">
        <v>37</v>
      </c>
      <c r="C24" s="115"/>
      <c r="D24" s="121"/>
      <c r="E24" s="116"/>
      <c r="F24" s="160"/>
      <c r="G24" s="181"/>
      <c r="H24" s="188">
        <f>SUM(H25:H31)</f>
        <v>0</v>
      </c>
      <c r="N24" s="203">
        <v>357137.68</v>
      </c>
      <c r="O24" s="214">
        <f t="shared" si="2"/>
        <v>0</v>
      </c>
      <c r="V24" s="313">
        <v>387261.16</v>
      </c>
      <c r="W24" s="214">
        <f t="shared" si="0"/>
        <v>-387261.16</v>
      </c>
    </row>
    <row r="25" spans="1:23" x14ac:dyDescent="0.25">
      <c r="A25" s="25" t="s">
        <v>38</v>
      </c>
      <c r="B25" s="41" t="s">
        <v>39</v>
      </c>
      <c r="C25" s="41" t="s">
        <v>2668</v>
      </c>
      <c r="D25" s="122" t="s">
        <v>1614</v>
      </c>
      <c r="E25" s="41" t="s">
        <v>1507</v>
      </c>
      <c r="F25" s="161">
        <v>300</v>
      </c>
      <c r="G25" s="161"/>
      <c r="H25" s="189">
        <f t="shared" ref="H25:H31" si="3">ROUND((F25*G25),2)</f>
        <v>0</v>
      </c>
      <c r="J25" s="204" t="s">
        <v>2865</v>
      </c>
      <c r="K25" s="39" t="s">
        <v>40</v>
      </c>
      <c r="L25" s="205">
        <v>220</v>
      </c>
      <c r="M25" s="205">
        <v>504.39</v>
      </c>
      <c r="N25" s="205">
        <v>110965.8</v>
      </c>
      <c r="O25" s="214">
        <f t="shared" si="2"/>
        <v>80</v>
      </c>
      <c r="V25" s="314">
        <v>160728</v>
      </c>
      <c r="W25" s="214">
        <f t="shared" si="0"/>
        <v>-160728</v>
      </c>
    </row>
    <row r="26" spans="1:23" x14ac:dyDescent="0.25">
      <c r="A26" s="25" t="s">
        <v>41</v>
      </c>
      <c r="B26" s="41" t="s">
        <v>42</v>
      </c>
      <c r="C26" s="41" t="s">
        <v>2668</v>
      </c>
      <c r="D26" s="122" t="s">
        <v>1616</v>
      </c>
      <c r="E26" s="41" t="s">
        <v>1507</v>
      </c>
      <c r="F26" s="161">
        <v>300</v>
      </c>
      <c r="G26" s="161"/>
      <c r="H26" s="189">
        <f t="shared" si="3"/>
        <v>0</v>
      </c>
      <c r="J26" s="204" t="s">
        <v>2866</v>
      </c>
      <c r="K26" s="39" t="s">
        <v>40</v>
      </c>
      <c r="L26" s="205">
        <v>220</v>
      </c>
      <c r="M26" s="205">
        <v>23.15</v>
      </c>
      <c r="N26" s="205">
        <v>5093</v>
      </c>
      <c r="O26" s="214">
        <f t="shared" si="2"/>
        <v>80</v>
      </c>
      <c r="V26" s="314">
        <v>7224</v>
      </c>
      <c r="W26" s="214">
        <f t="shared" si="0"/>
        <v>-7224</v>
      </c>
    </row>
    <row r="27" spans="1:23" ht="24" x14ac:dyDescent="0.25">
      <c r="A27" s="25" t="s">
        <v>3394</v>
      </c>
      <c r="B27" s="41" t="s">
        <v>43</v>
      </c>
      <c r="C27" s="41" t="s">
        <v>2668</v>
      </c>
      <c r="D27" s="122" t="s">
        <v>1617</v>
      </c>
      <c r="E27" s="41" t="s">
        <v>1615</v>
      </c>
      <c r="F27" s="161">
        <v>36</v>
      </c>
      <c r="G27" s="161"/>
      <c r="H27" s="189">
        <f t="shared" si="3"/>
        <v>0</v>
      </c>
      <c r="J27" s="204" t="s">
        <v>2867</v>
      </c>
      <c r="K27" s="39" t="s">
        <v>2868</v>
      </c>
      <c r="L27" s="205">
        <v>48</v>
      </c>
      <c r="M27" s="205">
        <v>1106.2</v>
      </c>
      <c r="N27" s="205">
        <v>53097.599999999999</v>
      </c>
      <c r="O27" s="214">
        <f t="shared" si="2"/>
        <v>-12</v>
      </c>
      <c r="V27" s="314">
        <v>44886.239999999998</v>
      </c>
      <c r="W27" s="214">
        <f t="shared" si="0"/>
        <v>-44886.239999999998</v>
      </c>
    </row>
    <row r="28" spans="1:23" ht="24" x14ac:dyDescent="0.25">
      <c r="A28" s="25" t="s">
        <v>3395</v>
      </c>
      <c r="B28" s="41" t="s">
        <v>44</v>
      </c>
      <c r="C28" s="41" t="s">
        <v>2668</v>
      </c>
      <c r="D28" s="122" t="s">
        <v>1618</v>
      </c>
      <c r="E28" s="41" t="s">
        <v>1615</v>
      </c>
      <c r="F28" s="161">
        <v>36</v>
      </c>
      <c r="G28" s="161"/>
      <c r="H28" s="189">
        <f t="shared" si="3"/>
        <v>0</v>
      </c>
      <c r="J28" s="204" t="s">
        <v>2869</v>
      </c>
      <c r="K28" s="39" t="s">
        <v>2868</v>
      </c>
      <c r="L28" s="205">
        <v>48</v>
      </c>
      <c r="M28" s="205">
        <v>1076.82</v>
      </c>
      <c r="N28" s="205">
        <v>51687.360000000001</v>
      </c>
      <c r="O28" s="214">
        <f t="shared" si="2"/>
        <v>-12</v>
      </c>
      <c r="V28" s="314">
        <v>43766.64</v>
      </c>
      <c r="W28" s="214">
        <f t="shared" si="0"/>
        <v>-43766.64</v>
      </c>
    </row>
    <row r="29" spans="1:23" ht="24" x14ac:dyDescent="0.25">
      <c r="A29" s="25" t="s">
        <v>3396</v>
      </c>
      <c r="B29" s="41" t="s">
        <v>45</v>
      </c>
      <c r="C29" s="41" t="s">
        <v>2668</v>
      </c>
      <c r="D29" s="122" t="s">
        <v>1619</v>
      </c>
      <c r="E29" s="41" t="s">
        <v>1615</v>
      </c>
      <c r="F29" s="161">
        <v>36</v>
      </c>
      <c r="G29" s="161"/>
      <c r="H29" s="189">
        <f t="shared" si="3"/>
        <v>0</v>
      </c>
      <c r="J29" s="204" t="s">
        <v>2870</v>
      </c>
      <c r="K29" s="39" t="s">
        <v>2868</v>
      </c>
      <c r="L29" s="205">
        <v>48</v>
      </c>
      <c r="M29" s="205">
        <v>696.95</v>
      </c>
      <c r="N29" s="205">
        <v>33453.599999999999</v>
      </c>
      <c r="O29" s="214">
        <f t="shared" si="2"/>
        <v>-12</v>
      </c>
      <c r="V29" s="314">
        <v>27924.12</v>
      </c>
      <c r="W29" s="214">
        <f t="shared" si="0"/>
        <v>-27924.12</v>
      </c>
    </row>
    <row r="30" spans="1:23" x14ac:dyDescent="0.25">
      <c r="A30" s="25" t="s">
        <v>3397</v>
      </c>
      <c r="B30" s="41" t="s">
        <v>46</v>
      </c>
      <c r="C30" s="41" t="s">
        <v>2668</v>
      </c>
      <c r="D30" s="122" t="s">
        <v>1623</v>
      </c>
      <c r="E30" s="41" t="s">
        <v>1507</v>
      </c>
      <c r="F30" s="161">
        <v>704</v>
      </c>
      <c r="G30" s="161"/>
      <c r="H30" s="189">
        <f t="shared" si="3"/>
        <v>0</v>
      </c>
      <c r="J30" s="204" t="s">
        <v>2871</v>
      </c>
      <c r="K30" s="39" t="s">
        <v>40</v>
      </c>
      <c r="L30" s="205">
        <v>704</v>
      </c>
      <c r="M30" s="205">
        <v>106.98</v>
      </c>
      <c r="N30" s="205">
        <v>75313.919999999998</v>
      </c>
      <c r="O30" s="214">
        <f t="shared" si="2"/>
        <v>0</v>
      </c>
      <c r="V30" s="314">
        <v>74138.240000000005</v>
      </c>
      <c r="W30" s="214">
        <f t="shared" si="0"/>
        <v>-74138.240000000005</v>
      </c>
    </row>
    <row r="31" spans="1:23" x14ac:dyDescent="0.25">
      <c r="A31" s="25" t="s">
        <v>3398</v>
      </c>
      <c r="B31" s="41" t="s">
        <v>47</v>
      </c>
      <c r="C31" s="41" t="s">
        <v>2668</v>
      </c>
      <c r="D31" s="122" t="s">
        <v>1634</v>
      </c>
      <c r="E31" s="41" t="s">
        <v>1507</v>
      </c>
      <c r="F31" s="161">
        <v>32</v>
      </c>
      <c r="G31" s="161"/>
      <c r="H31" s="189">
        <f t="shared" si="3"/>
        <v>0</v>
      </c>
      <c r="J31" s="204" t="s">
        <v>2872</v>
      </c>
      <c r="K31" s="39" t="s">
        <v>40</v>
      </c>
      <c r="L31" s="205">
        <v>32</v>
      </c>
      <c r="M31" s="205">
        <v>860.2</v>
      </c>
      <c r="N31" s="205">
        <v>27526.400000000001</v>
      </c>
      <c r="O31" s="214">
        <f t="shared" si="2"/>
        <v>0</v>
      </c>
      <c r="V31" s="314">
        <v>28593.919999999998</v>
      </c>
      <c r="W31" s="214">
        <f t="shared" si="0"/>
        <v>-28593.919999999998</v>
      </c>
    </row>
    <row r="32" spans="1:23" ht="15" customHeight="1" x14ac:dyDescent="0.25">
      <c r="A32" s="28" t="s">
        <v>48</v>
      </c>
      <c r="B32" s="114" t="s">
        <v>49</v>
      </c>
      <c r="C32" s="115"/>
      <c r="D32" s="121"/>
      <c r="E32" s="116"/>
      <c r="F32" s="160"/>
      <c r="G32" s="181"/>
      <c r="H32" s="188">
        <f>+H33+H41</f>
        <v>0</v>
      </c>
      <c r="N32" s="203">
        <v>1223718.5900000001</v>
      </c>
      <c r="O32" s="214">
        <f t="shared" si="2"/>
        <v>0</v>
      </c>
      <c r="V32" s="313">
        <v>1504066.43</v>
      </c>
      <c r="W32" s="214">
        <f t="shared" si="0"/>
        <v>-1504066.43</v>
      </c>
    </row>
    <row r="33" spans="1:23" x14ac:dyDescent="0.25">
      <c r="A33" s="26" t="s">
        <v>50</v>
      </c>
      <c r="B33" s="48" t="s">
        <v>51</v>
      </c>
      <c r="C33" s="48"/>
      <c r="D33" s="123"/>
      <c r="E33" s="49"/>
      <c r="F33" s="162"/>
      <c r="G33" s="162"/>
      <c r="H33" s="190">
        <f>SUM(H34:H40)</f>
        <v>0</v>
      </c>
      <c r="N33" s="215"/>
      <c r="O33" s="214">
        <f t="shared" si="2"/>
        <v>0</v>
      </c>
      <c r="V33" s="315">
        <v>1285570.43</v>
      </c>
      <c r="W33" s="214">
        <f t="shared" si="0"/>
        <v>-1285570.43</v>
      </c>
    </row>
    <row r="34" spans="1:23" ht="24" x14ac:dyDescent="0.25">
      <c r="A34" s="25" t="s">
        <v>52</v>
      </c>
      <c r="B34" s="41" t="s">
        <v>53</v>
      </c>
      <c r="C34" s="41" t="s">
        <v>2668</v>
      </c>
      <c r="D34" s="122" t="s">
        <v>1630</v>
      </c>
      <c r="E34" s="41" t="s">
        <v>1631</v>
      </c>
      <c r="F34" s="163">
        <v>9000</v>
      </c>
      <c r="G34" s="161"/>
      <c r="H34" s="189">
        <f t="shared" ref="H34:H40" si="4">ROUND((F34*G34),2)</f>
        <v>0</v>
      </c>
      <c r="J34" s="204" t="s">
        <v>2873</v>
      </c>
      <c r="K34" s="39" t="s">
        <v>2874</v>
      </c>
      <c r="L34" s="205">
        <v>9000</v>
      </c>
      <c r="M34" s="205">
        <v>24.47</v>
      </c>
      <c r="N34" s="205">
        <v>220230</v>
      </c>
      <c r="O34" s="214">
        <f>F34-L34</f>
        <v>0</v>
      </c>
      <c r="V34" s="314">
        <v>248580</v>
      </c>
      <c r="W34" s="214">
        <f t="shared" si="0"/>
        <v>-248580</v>
      </c>
    </row>
    <row r="35" spans="1:23" ht="24" x14ac:dyDescent="0.25">
      <c r="A35" s="25" t="s">
        <v>54</v>
      </c>
      <c r="B35" s="41" t="s">
        <v>55</v>
      </c>
      <c r="C35" s="41" t="s">
        <v>2668</v>
      </c>
      <c r="D35" s="122" t="s">
        <v>1632</v>
      </c>
      <c r="E35" s="41" t="s">
        <v>1625</v>
      </c>
      <c r="F35" s="163">
        <v>12543.25</v>
      </c>
      <c r="G35" s="161"/>
      <c r="H35" s="189">
        <f t="shared" si="4"/>
        <v>0</v>
      </c>
      <c r="J35" s="204" t="s">
        <v>2875</v>
      </c>
      <c r="K35" s="39" t="s">
        <v>2876</v>
      </c>
      <c r="L35" s="205">
        <v>12543.25</v>
      </c>
      <c r="M35" s="205">
        <v>12.92</v>
      </c>
      <c r="N35" s="205">
        <v>162058.79</v>
      </c>
      <c r="O35" s="214">
        <f t="shared" ref="O35:O98" si="5">F35-L35</f>
        <v>0</v>
      </c>
      <c r="V35" s="314">
        <v>184134.91</v>
      </c>
      <c r="W35" s="214">
        <f t="shared" si="0"/>
        <v>-184134.91</v>
      </c>
    </row>
    <row r="36" spans="1:23" ht="24" x14ac:dyDescent="0.25">
      <c r="A36" s="30" t="s">
        <v>56</v>
      </c>
      <c r="B36" s="42" t="s">
        <v>57</v>
      </c>
      <c r="C36" s="42" t="s">
        <v>2668</v>
      </c>
      <c r="D36" s="122" t="s">
        <v>1626</v>
      </c>
      <c r="E36" s="41" t="s">
        <v>1502</v>
      </c>
      <c r="F36" s="222">
        <v>6000</v>
      </c>
      <c r="G36" s="161"/>
      <c r="H36" s="225">
        <f t="shared" si="4"/>
        <v>0</v>
      </c>
      <c r="I36" s="31"/>
      <c r="J36" s="204" t="s">
        <v>2877</v>
      </c>
      <c r="K36" s="39" t="s">
        <v>58</v>
      </c>
      <c r="L36" s="205">
        <v>1800</v>
      </c>
      <c r="M36" s="205">
        <v>11.89</v>
      </c>
      <c r="N36" s="205">
        <v>21402</v>
      </c>
      <c r="O36" s="214">
        <f t="shared" si="5"/>
        <v>4200</v>
      </c>
      <c r="V36" s="314">
        <v>71340</v>
      </c>
      <c r="W36" s="214">
        <f t="shared" si="0"/>
        <v>-71340</v>
      </c>
    </row>
    <row r="37" spans="1:23" ht="24" x14ac:dyDescent="0.25">
      <c r="A37" s="30" t="s">
        <v>59</v>
      </c>
      <c r="B37" s="42" t="s">
        <v>60</v>
      </c>
      <c r="C37" s="42" t="s">
        <v>2668</v>
      </c>
      <c r="D37" s="122" t="s">
        <v>1627</v>
      </c>
      <c r="E37" s="41" t="s">
        <v>1507</v>
      </c>
      <c r="F37" s="222">
        <v>7000</v>
      </c>
      <c r="G37" s="161"/>
      <c r="H37" s="225">
        <f t="shared" si="4"/>
        <v>0</v>
      </c>
      <c r="I37" s="31"/>
      <c r="J37" s="204" t="s">
        <v>2878</v>
      </c>
      <c r="K37" s="39" t="s">
        <v>40</v>
      </c>
      <c r="L37" s="205">
        <v>2500</v>
      </c>
      <c r="M37" s="205">
        <v>11.89</v>
      </c>
      <c r="N37" s="205">
        <v>29725</v>
      </c>
      <c r="O37" s="214">
        <f t="shared" si="5"/>
        <v>4500</v>
      </c>
      <c r="V37" s="314">
        <v>83230</v>
      </c>
      <c r="W37" s="214">
        <f t="shared" si="0"/>
        <v>-83230</v>
      </c>
    </row>
    <row r="38" spans="1:23" ht="24" x14ac:dyDescent="0.25">
      <c r="A38" s="30" t="s">
        <v>61</v>
      </c>
      <c r="B38" s="42" t="s">
        <v>62</v>
      </c>
      <c r="C38" s="42" t="s">
        <v>2668</v>
      </c>
      <c r="D38" s="122" t="s">
        <v>1628</v>
      </c>
      <c r="E38" s="41" t="s">
        <v>1507</v>
      </c>
      <c r="F38" s="222">
        <v>5000</v>
      </c>
      <c r="G38" s="161"/>
      <c r="H38" s="225">
        <f t="shared" si="4"/>
        <v>0</v>
      </c>
      <c r="J38" s="204" t="s">
        <v>2879</v>
      </c>
      <c r="K38" s="39" t="s">
        <v>40</v>
      </c>
      <c r="L38" s="205">
        <v>2500</v>
      </c>
      <c r="M38" s="205">
        <v>30</v>
      </c>
      <c r="N38" s="205">
        <v>75000</v>
      </c>
      <c r="O38" s="214">
        <f t="shared" si="5"/>
        <v>2500</v>
      </c>
      <c r="V38" s="314">
        <v>150000</v>
      </c>
      <c r="W38" s="214">
        <f t="shared" si="0"/>
        <v>-150000</v>
      </c>
    </row>
    <row r="39" spans="1:23" ht="24" x14ac:dyDescent="0.25">
      <c r="A39" s="25" t="s">
        <v>63</v>
      </c>
      <c r="B39" s="41" t="s">
        <v>64</v>
      </c>
      <c r="C39" s="41" t="s">
        <v>2668</v>
      </c>
      <c r="D39" s="122" t="s">
        <v>1633</v>
      </c>
      <c r="E39" s="41" t="s">
        <v>1615</v>
      </c>
      <c r="F39" s="161">
        <v>12</v>
      </c>
      <c r="G39" s="161"/>
      <c r="H39" s="189">
        <f t="shared" si="4"/>
        <v>0</v>
      </c>
      <c r="J39" s="204" t="s">
        <v>2880</v>
      </c>
      <c r="K39" s="39" t="s">
        <v>2868</v>
      </c>
      <c r="L39" s="205">
        <v>12</v>
      </c>
      <c r="M39" s="205">
        <v>19747</v>
      </c>
      <c r="N39" s="205">
        <v>236964</v>
      </c>
      <c r="O39" s="214">
        <f t="shared" si="5"/>
        <v>0</v>
      </c>
      <c r="V39" s="314">
        <v>274074.71999999997</v>
      </c>
      <c r="W39" s="214">
        <f t="shared" si="0"/>
        <v>-274074.71999999997</v>
      </c>
    </row>
    <row r="40" spans="1:23" x14ac:dyDescent="0.25">
      <c r="A40" s="25" t="s">
        <v>65</v>
      </c>
      <c r="B40" s="41" t="s">
        <v>1500</v>
      </c>
      <c r="C40" s="41"/>
      <c r="D40" s="122" t="s">
        <v>66</v>
      </c>
      <c r="E40" s="41" t="s">
        <v>67</v>
      </c>
      <c r="F40" s="161">
        <v>12</v>
      </c>
      <c r="G40" s="161"/>
      <c r="H40" s="189">
        <f t="shared" si="4"/>
        <v>0</v>
      </c>
      <c r="J40" s="204" t="s">
        <v>66</v>
      </c>
      <c r="K40" s="39" t="s">
        <v>67</v>
      </c>
      <c r="L40" s="205">
        <v>12</v>
      </c>
      <c r="M40" s="205">
        <v>22850.9</v>
      </c>
      <c r="N40" s="205">
        <v>274210.8</v>
      </c>
      <c r="O40" s="214">
        <f t="shared" si="5"/>
        <v>0</v>
      </c>
      <c r="V40" s="314">
        <v>274210.8</v>
      </c>
      <c r="W40" s="214">
        <f t="shared" si="0"/>
        <v>-274210.8</v>
      </c>
    </row>
    <row r="41" spans="1:23" ht="15" customHeight="1" x14ac:dyDescent="0.25">
      <c r="A41" s="95" t="s">
        <v>68</v>
      </c>
      <c r="B41" s="50" t="s">
        <v>69</v>
      </c>
      <c r="C41" s="50"/>
      <c r="D41" s="124"/>
      <c r="E41" s="51"/>
      <c r="F41" s="164"/>
      <c r="G41" s="164"/>
      <c r="H41" s="191">
        <f>SUM(H42:H43)</f>
        <v>0</v>
      </c>
      <c r="N41" s="206">
        <v>204128</v>
      </c>
      <c r="O41" s="214">
        <f t="shared" si="5"/>
        <v>0</v>
      </c>
      <c r="V41" s="316">
        <v>218496</v>
      </c>
      <c r="W41" s="214">
        <f t="shared" si="0"/>
        <v>-218496</v>
      </c>
    </row>
    <row r="42" spans="1:23" ht="24" x14ac:dyDescent="0.25">
      <c r="A42" s="25" t="s">
        <v>70</v>
      </c>
      <c r="B42" s="41" t="s">
        <v>71</v>
      </c>
      <c r="C42" s="41" t="s">
        <v>2668</v>
      </c>
      <c r="D42" s="122" t="s">
        <v>1624</v>
      </c>
      <c r="E42" s="41" t="s">
        <v>1625</v>
      </c>
      <c r="F42" s="161">
        <v>3200</v>
      </c>
      <c r="G42" s="161"/>
      <c r="H42" s="189">
        <f>ROUND((F42*G42),2)</f>
        <v>0</v>
      </c>
      <c r="J42" s="204" t="s">
        <v>2881</v>
      </c>
      <c r="K42" s="39" t="s">
        <v>2876</v>
      </c>
      <c r="L42" s="205">
        <v>3200</v>
      </c>
      <c r="M42" s="205">
        <v>39.57</v>
      </c>
      <c r="N42" s="205">
        <v>126624</v>
      </c>
      <c r="O42" s="214">
        <f t="shared" si="5"/>
        <v>0</v>
      </c>
      <c r="V42" s="314">
        <v>140256</v>
      </c>
      <c r="W42" s="214">
        <f t="shared" si="0"/>
        <v>-140256</v>
      </c>
    </row>
    <row r="43" spans="1:23" x14ac:dyDescent="0.25">
      <c r="A43" s="25" t="s">
        <v>72</v>
      </c>
      <c r="B43" s="41" t="s">
        <v>73</v>
      </c>
      <c r="C43" s="41" t="s">
        <v>2668</v>
      </c>
      <c r="D43" s="122" t="s">
        <v>1622</v>
      </c>
      <c r="E43" s="41" t="s">
        <v>1507</v>
      </c>
      <c r="F43" s="161">
        <v>3200</v>
      </c>
      <c r="G43" s="161"/>
      <c r="H43" s="189">
        <f>ROUND((F43*G43),2)</f>
        <v>0</v>
      </c>
      <c r="J43" s="204" t="s">
        <v>2882</v>
      </c>
      <c r="K43" s="39" t="s">
        <v>40</v>
      </c>
      <c r="L43" s="205">
        <v>3200</v>
      </c>
      <c r="M43" s="205">
        <v>24.22</v>
      </c>
      <c r="N43" s="205">
        <v>77504</v>
      </c>
      <c r="O43" s="214">
        <f t="shared" si="5"/>
        <v>0</v>
      </c>
      <c r="V43" s="314">
        <v>78240</v>
      </c>
      <c r="W43" s="214">
        <f t="shared" si="0"/>
        <v>-78240</v>
      </c>
    </row>
    <row r="44" spans="1:23" ht="15" customHeight="1" x14ac:dyDescent="0.25">
      <c r="A44" s="28" t="s">
        <v>74</v>
      </c>
      <c r="B44" s="114" t="s">
        <v>75</v>
      </c>
      <c r="C44" s="115"/>
      <c r="D44" s="121"/>
      <c r="E44" s="116"/>
      <c r="F44" s="160"/>
      <c r="G44" s="181"/>
      <c r="H44" s="188">
        <f>SUM(H45:H51)</f>
        <v>0</v>
      </c>
      <c r="N44" s="203">
        <v>2563529.2000000002</v>
      </c>
      <c r="O44" s="214">
        <f t="shared" si="5"/>
        <v>0</v>
      </c>
      <c r="V44" s="313">
        <v>68620.01999999999</v>
      </c>
      <c r="W44" s="214">
        <f t="shared" si="0"/>
        <v>-68620.01999999999</v>
      </c>
    </row>
    <row r="45" spans="1:23" ht="24" x14ac:dyDescent="0.25">
      <c r="A45" s="25" t="s">
        <v>76</v>
      </c>
      <c r="B45" s="41" t="s">
        <v>77</v>
      </c>
      <c r="C45" s="41" t="s">
        <v>2668</v>
      </c>
      <c r="D45" s="122" t="s">
        <v>1597</v>
      </c>
      <c r="E45" s="41" t="s">
        <v>1595</v>
      </c>
      <c r="F45" s="161">
        <v>1</v>
      </c>
      <c r="G45" s="161"/>
      <c r="H45" s="189">
        <f t="shared" ref="H45:H51" si="6">ROUND((F45*G45),2)</f>
        <v>0</v>
      </c>
      <c r="J45" s="204" t="s">
        <v>2883</v>
      </c>
      <c r="K45" s="39" t="s">
        <v>2884</v>
      </c>
      <c r="L45" s="205">
        <v>1</v>
      </c>
      <c r="M45" s="205">
        <v>1128.53</v>
      </c>
      <c r="N45" s="205">
        <v>1128.53</v>
      </c>
      <c r="O45" s="214">
        <f t="shared" si="5"/>
        <v>0</v>
      </c>
      <c r="V45" s="314">
        <v>1234.48</v>
      </c>
      <c r="W45" s="214">
        <f t="shared" si="0"/>
        <v>-1234.48</v>
      </c>
    </row>
    <row r="46" spans="1:23" x14ac:dyDescent="0.25">
      <c r="A46" s="25" t="s">
        <v>78</v>
      </c>
      <c r="B46" s="41" t="s">
        <v>79</v>
      </c>
      <c r="C46" s="41" t="s">
        <v>2668</v>
      </c>
      <c r="D46" s="122" t="s">
        <v>1598</v>
      </c>
      <c r="E46" s="41" t="s">
        <v>1502</v>
      </c>
      <c r="F46" s="161">
        <v>120</v>
      </c>
      <c r="G46" s="161"/>
      <c r="H46" s="189">
        <f t="shared" si="6"/>
        <v>0</v>
      </c>
      <c r="J46" s="204" t="s">
        <v>2885</v>
      </c>
      <c r="K46" s="39" t="s">
        <v>58</v>
      </c>
      <c r="L46" s="205">
        <v>120</v>
      </c>
      <c r="M46" s="205">
        <v>89.97</v>
      </c>
      <c r="N46" s="205">
        <v>10796.4</v>
      </c>
      <c r="O46" s="214">
        <f t="shared" si="5"/>
        <v>0</v>
      </c>
      <c r="V46" s="314">
        <v>11664</v>
      </c>
      <c r="W46" s="214">
        <f t="shared" si="0"/>
        <v>-11664</v>
      </c>
    </row>
    <row r="47" spans="1:23" ht="24" x14ac:dyDescent="0.25">
      <c r="A47" s="25" t="s">
        <v>80</v>
      </c>
      <c r="B47" s="41" t="s">
        <v>81</v>
      </c>
      <c r="C47" s="41" t="s">
        <v>2668</v>
      </c>
      <c r="D47" s="122" t="s">
        <v>1583</v>
      </c>
      <c r="E47" s="41" t="s">
        <v>1527</v>
      </c>
      <c r="F47" s="161">
        <v>1</v>
      </c>
      <c r="G47" s="161"/>
      <c r="H47" s="189">
        <f t="shared" si="6"/>
        <v>0</v>
      </c>
      <c r="J47" s="204" t="s">
        <v>2886</v>
      </c>
      <c r="K47" s="39" t="s">
        <v>2887</v>
      </c>
      <c r="L47" s="205">
        <v>1</v>
      </c>
      <c r="M47" s="205">
        <v>6218.4</v>
      </c>
      <c r="N47" s="205">
        <v>6218.4</v>
      </c>
      <c r="O47" s="214">
        <f t="shared" si="5"/>
        <v>0</v>
      </c>
      <c r="V47" s="314">
        <v>6218.4</v>
      </c>
      <c r="W47" s="214">
        <f t="shared" si="0"/>
        <v>-6218.4</v>
      </c>
    </row>
    <row r="48" spans="1:23" ht="24" x14ac:dyDescent="0.25">
      <c r="A48" s="25" t="s">
        <v>82</v>
      </c>
      <c r="B48" s="41" t="s">
        <v>83</v>
      </c>
      <c r="C48" s="41" t="s">
        <v>2668</v>
      </c>
      <c r="D48" s="122" t="s">
        <v>1594</v>
      </c>
      <c r="E48" s="41" t="s">
        <v>1595</v>
      </c>
      <c r="F48" s="161">
        <v>1</v>
      </c>
      <c r="G48" s="161"/>
      <c r="H48" s="189">
        <f t="shared" si="6"/>
        <v>0</v>
      </c>
      <c r="J48" s="204" t="s">
        <v>2888</v>
      </c>
      <c r="K48" s="39" t="s">
        <v>2884</v>
      </c>
      <c r="L48" s="205">
        <v>1</v>
      </c>
      <c r="M48" s="205">
        <v>1166.17</v>
      </c>
      <c r="N48" s="205">
        <v>1166.17</v>
      </c>
      <c r="O48" s="214">
        <f t="shared" si="5"/>
        <v>0</v>
      </c>
      <c r="V48" s="314">
        <v>1286.17</v>
      </c>
      <c r="W48" s="214">
        <f t="shared" si="0"/>
        <v>-1286.17</v>
      </c>
    </row>
    <row r="49" spans="1:23" ht="24" x14ac:dyDescent="0.25">
      <c r="A49" s="25" t="s">
        <v>84</v>
      </c>
      <c r="B49" s="41" t="s">
        <v>85</v>
      </c>
      <c r="C49" s="41" t="s">
        <v>2668</v>
      </c>
      <c r="D49" s="122" t="s">
        <v>1596</v>
      </c>
      <c r="E49" s="41" t="s">
        <v>1507</v>
      </c>
      <c r="F49" s="161">
        <v>3500</v>
      </c>
      <c r="G49" s="161"/>
      <c r="H49" s="189">
        <f t="shared" si="6"/>
        <v>0</v>
      </c>
      <c r="J49" s="204" t="s">
        <v>2889</v>
      </c>
      <c r="K49" s="39" t="s">
        <v>40</v>
      </c>
      <c r="L49" s="205">
        <v>3500</v>
      </c>
      <c r="M49" s="205">
        <v>0.87</v>
      </c>
      <c r="N49" s="205">
        <v>3045</v>
      </c>
      <c r="O49" s="214">
        <f t="shared" si="5"/>
        <v>0</v>
      </c>
      <c r="V49" s="314">
        <v>2730</v>
      </c>
      <c r="W49" s="214">
        <f t="shared" si="0"/>
        <v>-2730</v>
      </c>
    </row>
    <row r="50" spans="1:23" x14ac:dyDescent="0.25">
      <c r="A50" s="25" t="s">
        <v>2657</v>
      </c>
      <c r="B50" s="41" t="s">
        <v>1458</v>
      </c>
      <c r="C50" s="41"/>
      <c r="D50" s="250" t="s">
        <v>3381</v>
      </c>
      <c r="E50" s="41" t="s">
        <v>67</v>
      </c>
      <c r="F50" s="161">
        <v>1</v>
      </c>
      <c r="G50" s="161"/>
      <c r="H50" s="189">
        <f t="shared" si="6"/>
        <v>0</v>
      </c>
      <c r="J50" s="204" t="s">
        <v>86</v>
      </c>
      <c r="K50" s="39" t="s">
        <v>67</v>
      </c>
      <c r="L50" s="205">
        <v>1</v>
      </c>
      <c r="M50" s="205">
        <v>30986.97</v>
      </c>
      <c r="N50" s="205">
        <v>30986.97</v>
      </c>
      <c r="O50" s="214">
        <f t="shared" si="5"/>
        <v>0</v>
      </c>
      <c r="V50" s="314">
        <v>30986.97</v>
      </c>
      <c r="W50" s="214">
        <f t="shared" si="0"/>
        <v>-30986.97</v>
      </c>
    </row>
    <row r="51" spans="1:23" ht="36" x14ac:dyDescent="0.25">
      <c r="A51" s="27" t="s">
        <v>2658</v>
      </c>
      <c r="B51" s="45" t="s">
        <v>1459</v>
      </c>
      <c r="C51" s="45"/>
      <c r="D51" s="125" t="s">
        <v>3382</v>
      </c>
      <c r="E51" s="45" t="s">
        <v>67</v>
      </c>
      <c r="F51" s="165">
        <v>1</v>
      </c>
      <c r="G51" s="165"/>
      <c r="H51" s="192">
        <f t="shared" si="6"/>
        <v>0</v>
      </c>
      <c r="J51" s="204" t="s">
        <v>87</v>
      </c>
      <c r="K51" s="39" t="s">
        <v>67</v>
      </c>
      <c r="L51" s="205">
        <v>1</v>
      </c>
      <c r="M51" s="205">
        <v>14500</v>
      </c>
      <c r="N51" s="205">
        <v>14500</v>
      </c>
      <c r="O51" s="214">
        <f t="shared" si="5"/>
        <v>0</v>
      </c>
      <c r="V51" s="317">
        <v>14500</v>
      </c>
      <c r="W51" s="214">
        <f t="shared" si="0"/>
        <v>-14500</v>
      </c>
    </row>
    <row r="52" spans="1:23" ht="15" customHeight="1" x14ac:dyDescent="0.25">
      <c r="A52" s="28" t="s">
        <v>88</v>
      </c>
      <c r="B52" s="114" t="s">
        <v>89</v>
      </c>
      <c r="C52" s="115"/>
      <c r="D52" s="121"/>
      <c r="E52" s="116"/>
      <c r="F52" s="160"/>
      <c r="G52" s="181"/>
      <c r="H52" s="188">
        <f>SUM(H53:H95)</f>
        <v>0</v>
      </c>
      <c r="N52" s="203">
        <v>570702.18000000005</v>
      </c>
      <c r="O52" s="214">
        <f t="shared" si="5"/>
        <v>0</v>
      </c>
      <c r="V52" s="313">
        <v>867535.59</v>
      </c>
      <c r="W52" s="214">
        <f t="shared" si="0"/>
        <v>-867535.59</v>
      </c>
    </row>
    <row r="53" spans="1:23" ht="36" x14ac:dyDescent="0.25">
      <c r="A53" s="25" t="s">
        <v>90</v>
      </c>
      <c r="B53" s="41" t="s">
        <v>91</v>
      </c>
      <c r="C53" s="41" t="s">
        <v>2668</v>
      </c>
      <c r="D53" s="122" t="s">
        <v>1702</v>
      </c>
      <c r="E53" s="41" t="s">
        <v>1606</v>
      </c>
      <c r="F53" s="161">
        <v>1380</v>
      </c>
      <c r="G53" s="161"/>
      <c r="H53" s="189">
        <f t="shared" ref="H53:H95" si="7">ROUND((F53*G53),2)</f>
        <v>0</v>
      </c>
      <c r="I53" s="32"/>
      <c r="J53" s="204" t="s">
        <v>2890</v>
      </c>
      <c r="K53" s="39" t="s">
        <v>2891</v>
      </c>
      <c r="L53" s="205">
        <v>676.56</v>
      </c>
      <c r="M53" s="205">
        <v>115.58</v>
      </c>
      <c r="N53" s="205">
        <v>78196.800000000003</v>
      </c>
      <c r="O53" s="214">
        <f t="shared" si="5"/>
        <v>703.44</v>
      </c>
      <c r="V53" s="314">
        <v>163833.60000000001</v>
      </c>
      <c r="W53" s="214">
        <f t="shared" si="0"/>
        <v>-163833.60000000001</v>
      </c>
    </row>
    <row r="54" spans="1:23" ht="12" customHeight="1" x14ac:dyDescent="0.25">
      <c r="A54" s="25" t="s">
        <v>92</v>
      </c>
      <c r="B54" s="41" t="s">
        <v>93</v>
      </c>
      <c r="C54" s="41" t="s">
        <v>2668</v>
      </c>
      <c r="D54" s="122" t="s">
        <v>1703</v>
      </c>
      <c r="E54" s="41" t="s">
        <v>1606</v>
      </c>
      <c r="F54" s="161">
        <v>390.82</v>
      </c>
      <c r="G54" s="161"/>
      <c r="H54" s="189">
        <f t="shared" si="7"/>
        <v>0</v>
      </c>
      <c r="J54" s="204" t="s">
        <v>2892</v>
      </c>
      <c r="K54" s="39" t="s">
        <v>2891</v>
      </c>
      <c r="L54" s="205">
        <v>390.82</v>
      </c>
      <c r="M54" s="205">
        <v>114.6</v>
      </c>
      <c r="N54" s="205">
        <v>44787.97</v>
      </c>
      <c r="O54" s="214">
        <f t="shared" si="5"/>
        <v>0</v>
      </c>
      <c r="V54" s="314">
        <v>48133.39</v>
      </c>
      <c r="W54" s="214">
        <f t="shared" si="0"/>
        <v>-48133.39</v>
      </c>
    </row>
    <row r="55" spans="1:23" ht="12" customHeight="1" x14ac:dyDescent="0.25">
      <c r="A55" s="25" t="s">
        <v>94</v>
      </c>
      <c r="B55" s="41" t="s">
        <v>95</v>
      </c>
      <c r="C55" s="41" t="s">
        <v>2668</v>
      </c>
      <c r="D55" s="122" t="s">
        <v>1699</v>
      </c>
      <c r="E55" s="41" t="s">
        <v>1606</v>
      </c>
      <c r="F55" s="161">
        <v>1770.82</v>
      </c>
      <c r="G55" s="161"/>
      <c r="H55" s="189">
        <f t="shared" si="7"/>
        <v>0</v>
      </c>
      <c r="I55" s="32"/>
      <c r="J55" s="204" t="s">
        <v>2893</v>
      </c>
      <c r="K55" s="39" t="s">
        <v>2891</v>
      </c>
      <c r="L55" s="205">
        <v>1067.3800000000001</v>
      </c>
      <c r="M55" s="205">
        <v>132.59</v>
      </c>
      <c r="N55" s="205">
        <v>141523.91</v>
      </c>
      <c r="O55" s="214">
        <f t="shared" si="5"/>
        <v>703.43999999999983</v>
      </c>
      <c r="V55" s="314">
        <v>239414.86</v>
      </c>
      <c r="W55" s="214">
        <f t="shared" si="0"/>
        <v>-239414.86</v>
      </c>
    </row>
    <row r="56" spans="1:23" ht="24" x14ac:dyDescent="0.25">
      <c r="A56" s="25" t="s">
        <v>96</v>
      </c>
      <c r="B56" s="41" t="s">
        <v>97</v>
      </c>
      <c r="C56" s="41" t="s">
        <v>2668</v>
      </c>
      <c r="D56" s="122" t="s">
        <v>1640</v>
      </c>
      <c r="E56" s="41" t="s">
        <v>1606</v>
      </c>
      <c r="F56" s="161">
        <v>385.47</v>
      </c>
      <c r="G56" s="161"/>
      <c r="H56" s="189">
        <f t="shared" si="7"/>
        <v>0</v>
      </c>
      <c r="J56" s="204" t="s">
        <v>2894</v>
      </c>
      <c r="K56" s="39" t="s">
        <v>2891</v>
      </c>
      <c r="L56" s="205">
        <v>385.47</v>
      </c>
      <c r="M56" s="205">
        <v>77.88</v>
      </c>
      <c r="N56" s="205">
        <v>30020.400000000001</v>
      </c>
      <c r="O56" s="214">
        <f t="shared" si="5"/>
        <v>0</v>
      </c>
      <c r="V56" s="314">
        <v>30020.400000000001</v>
      </c>
      <c r="W56" s="214">
        <f t="shared" si="0"/>
        <v>-30020.400000000001</v>
      </c>
    </row>
    <row r="57" spans="1:23" x14ac:dyDescent="0.25">
      <c r="A57" s="25" t="s">
        <v>98</v>
      </c>
      <c r="B57" s="41" t="s">
        <v>99</v>
      </c>
      <c r="C57" s="41" t="s">
        <v>2668</v>
      </c>
      <c r="D57" s="122" t="s">
        <v>1644</v>
      </c>
      <c r="E57" s="41" t="s">
        <v>1507</v>
      </c>
      <c r="F57" s="161">
        <v>2950</v>
      </c>
      <c r="G57" s="161"/>
      <c r="H57" s="189">
        <f t="shared" si="7"/>
        <v>0</v>
      </c>
      <c r="I57" s="32"/>
      <c r="J57" s="204" t="s">
        <v>2895</v>
      </c>
      <c r="K57" s="39" t="s">
        <v>40</v>
      </c>
      <c r="L57" s="205">
        <v>1842.53</v>
      </c>
      <c r="M57" s="205">
        <v>11.68</v>
      </c>
      <c r="N57" s="205">
        <v>21520.75</v>
      </c>
      <c r="O57" s="214">
        <f t="shared" si="5"/>
        <v>1107.47</v>
      </c>
      <c r="V57" s="314">
        <v>34456</v>
      </c>
      <c r="W57" s="214">
        <f t="shared" si="0"/>
        <v>-34456</v>
      </c>
    </row>
    <row r="58" spans="1:23" x14ac:dyDescent="0.25">
      <c r="A58" s="25" t="s">
        <v>100</v>
      </c>
      <c r="B58" s="41" t="s">
        <v>101</v>
      </c>
      <c r="C58" s="41" t="s">
        <v>2668</v>
      </c>
      <c r="D58" s="122" t="s">
        <v>1645</v>
      </c>
      <c r="E58" s="41" t="s">
        <v>1507</v>
      </c>
      <c r="F58" s="161">
        <v>3580</v>
      </c>
      <c r="G58" s="161"/>
      <c r="H58" s="189">
        <f t="shared" si="7"/>
        <v>0</v>
      </c>
      <c r="I58" s="32"/>
      <c r="J58" s="204" t="s">
        <v>2896</v>
      </c>
      <c r="K58" s="39" t="s">
        <v>40</v>
      </c>
      <c r="L58" s="205">
        <v>2621.21</v>
      </c>
      <c r="M58" s="205">
        <v>7.79</v>
      </c>
      <c r="N58" s="205">
        <v>20419.23</v>
      </c>
      <c r="O58" s="214">
        <f t="shared" si="5"/>
        <v>958.79</v>
      </c>
      <c r="V58" s="314">
        <v>27888.2</v>
      </c>
      <c r="W58" s="214">
        <f t="shared" si="0"/>
        <v>-27888.2</v>
      </c>
    </row>
    <row r="59" spans="1:23" ht="12" customHeight="1" x14ac:dyDescent="0.25">
      <c r="A59" s="25" t="s">
        <v>102</v>
      </c>
      <c r="B59" s="41" t="s">
        <v>103</v>
      </c>
      <c r="C59" s="41" t="s">
        <v>2668</v>
      </c>
      <c r="D59" s="122" t="s">
        <v>1647</v>
      </c>
      <c r="E59" s="41" t="s">
        <v>1507</v>
      </c>
      <c r="F59" s="161">
        <v>3908.17</v>
      </c>
      <c r="G59" s="161"/>
      <c r="H59" s="189">
        <f t="shared" si="7"/>
        <v>0</v>
      </c>
      <c r="I59" s="32"/>
      <c r="J59" s="204" t="s">
        <v>2897</v>
      </c>
      <c r="K59" s="39" t="s">
        <v>40</v>
      </c>
      <c r="L59" s="205">
        <v>3908.17</v>
      </c>
      <c r="M59" s="205">
        <v>5.84</v>
      </c>
      <c r="N59" s="205">
        <v>22823.71</v>
      </c>
      <c r="O59" s="214">
        <f t="shared" si="5"/>
        <v>0</v>
      </c>
      <c r="V59" s="314">
        <v>22823.71</v>
      </c>
      <c r="W59" s="214">
        <f t="shared" si="0"/>
        <v>-22823.71</v>
      </c>
    </row>
    <row r="60" spans="1:23" x14ac:dyDescent="0.25">
      <c r="A60" s="25" t="s">
        <v>104</v>
      </c>
      <c r="B60" s="41" t="s">
        <v>105</v>
      </c>
      <c r="C60" s="41" t="s">
        <v>2668</v>
      </c>
      <c r="D60" s="122" t="s">
        <v>1636</v>
      </c>
      <c r="E60" s="41" t="s">
        <v>1606</v>
      </c>
      <c r="F60" s="161">
        <v>60.9</v>
      </c>
      <c r="G60" s="161"/>
      <c r="H60" s="189">
        <f t="shared" si="7"/>
        <v>0</v>
      </c>
      <c r="J60" s="204" t="s">
        <v>2898</v>
      </c>
      <c r="K60" s="39" t="s">
        <v>2891</v>
      </c>
      <c r="L60" s="205">
        <v>60.9</v>
      </c>
      <c r="M60" s="205">
        <v>214.17</v>
      </c>
      <c r="N60" s="205">
        <v>13042.95</v>
      </c>
      <c r="O60" s="214">
        <f t="shared" si="5"/>
        <v>0</v>
      </c>
      <c r="V60" s="314">
        <v>13042.95</v>
      </c>
      <c r="W60" s="214">
        <f t="shared" si="0"/>
        <v>-13042.95</v>
      </c>
    </row>
    <row r="61" spans="1:23" x14ac:dyDescent="0.25">
      <c r="A61" s="25" t="s">
        <v>106</v>
      </c>
      <c r="B61" s="41" t="s">
        <v>107</v>
      </c>
      <c r="C61" s="41" t="s">
        <v>2668</v>
      </c>
      <c r="D61" s="122" t="s">
        <v>1638</v>
      </c>
      <c r="E61" s="41" t="s">
        <v>1606</v>
      </c>
      <c r="F61" s="161">
        <v>9.6</v>
      </c>
      <c r="G61" s="161"/>
      <c r="H61" s="189">
        <f t="shared" si="7"/>
        <v>0</v>
      </c>
      <c r="J61" s="204" t="s">
        <v>2899</v>
      </c>
      <c r="K61" s="39" t="s">
        <v>2891</v>
      </c>
      <c r="L61" s="205">
        <v>9.6</v>
      </c>
      <c r="M61" s="205">
        <v>389.4</v>
      </c>
      <c r="N61" s="205">
        <v>3738.24</v>
      </c>
      <c r="O61" s="214">
        <f t="shared" si="5"/>
        <v>0</v>
      </c>
      <c r="V61" s="314">
        <v>3738.24</v>
      </c>
      <c r="W61" s="214">
        <f t="shared" si="0"/>
        <v>-3738.24</v>
      </c>
    </row>
    <row r="62" spans="1:23" x14ac:dyDescent="0.25">
      <c r="A62" s="25" t="s">
        <v>108</v>
      </c>
      <c r="B62" s="41" t="s">
        <v>109</v>
      </c>
      <c r="C62" s="41" t="s">
        <v>2668</v>
      </c>
      <c r="D62" s="122" t="s">
        <v>1641</v>
      </c>
      <c r="E62" s="41" t="s">
        <v>1507</v>
      </c>
      <c r="F62" s="161">
        <v>2621.21</v>
      </c>
      <c r="G62" s="161"/>
      <c r="H62" s="189">
        <f t="shared" si="7"/>
        <v>0</v>
      </c>
      <c r="I62" s="33"/>
      <c r="J62" s="204" t="s">
        <v>2900</v>
      </c>
      <c r="K62" s="39" t="s">
        <v>40</v>
      </c>
      <c r="L62" s="205">
        <v>2621.21</v>
      </c>
      <c r="M62" s="205">
        <v>2.92</v>
      </c>
      <c r="N62" s="205">
        <v>7653.93</v>
      </c>
      <c r="O62" s="214">
        <f t="shared" si="5"/>
        <v>0</v>
      </c>
      <c r="V62" s="314">
        <v>7653.93</v>
      </c>
      <c r="W62" s="214">
        <f t="shared" si="0"/>
        <v>-7653.93</v>
      </c>
    </row>
    <row r="63" spans="1:23" x14ac:dyDescent="0.25">
      <c r="A63" s="25" t="s">
        <v>110</v>
      </c>
      <c r="B63" s="41" t="s">
        <v>111</v>
      </c>
      <c r="C63" s="41" t="s">
        <v>2668</v>
      </c>
      <c r="D63" s="122" t="s">
        <v>1642</v>
      </c>
      <c r="E63" s="41" t="s">
        <v>1507</v>
      </c>
      <c r="F63" s="161">
        <v>3112.93</v>
      </c>
      <c r="G63" s="161"/>
      <c r="H63" s="189">
        <f t="shared" si="7"/>
        <v>0</v>
      </c>
      <c r="I63" s="33"/>
      <c r="J63" s="204" t="s">
        <v>2901</v>
      </c>
      <c r="K63" s="39" t="s">
        <v>40</v>
      </c>
      <c r="L63" s="205">
        <v>3112.93</v>
      </c>
      <c r="M63" s="205">
        <v>5.84</v>
      </c>
      <c r="N63" s="205">
        <v>18179.509999999998</v>
      </c>
      <c r="O63" s="214">
        <f t="shared" si="5"/>
        <v>0</v>
      </c>
      <c r="V63" s="314">
        <v>18179.509999999998</v>
      </c>
      <c r="W63" s="214">
        <f t="shared" si="0"/>
        <v>-18179.509999999998</v>
      </c>
    </row>
    <row r="64" spans="1:23" x14ac:dyDescent="0.25">
      <c r="A64" s="25" t="s">
        <v>112</v>
      </c>
      <c r="B64" s="41" t="s">
        <v>113</v>
      </c>
      <c r="C64" s="41" t="s">
        <v>2668</v>
      </c>
      <c r="D64" s="122" t="s">
        <v>1643</v>
      </c>
      <c r="E64" s="41" t="s">
        <v>1507</v>
      </c>
      <c r="F64" s="161">
        <v>390</v>
      </c>
      <c r="G64" s="161"/>
      <c r="H64" s="189">
        <f t="shared" si="7"/>
        <v>0</v>
      </c>
      <c r="J64" s="204" t="s">
        <v>2902</v>
      </c>
      <c r="K64" s="39" t="s">
        <v>40</v>
      </c>
      <c r="L64" s="205">
        <v>390</v>
      </c>
      <c r="M64" s="205">
        <v>9.74</v>
      </c>
      <c r="N64" s="205">
        <v>3798.6</v>
      </c>
      <c r="O64" s="214">
        <f t="shared" si="5"/>
        <v>0</v>
      </c>
      <c r="V64" s="314">
        <v>3798.6</v>
      </c>
      <c r="W64" s="214">
        <f t="shared" si="0"/>
        <v>-3798.6</v>
      </c>
    </row>
    <row r="65" spans="1:23" x14ac:dyDescent="0.25">
      <c r="A65" s="25" t="s">
        <v>114</v>
      </c>
      <c r="B65" s="41" t="s">
        <v>115</v>
      </c>
      <c r="C65" s="41" t="s">
        <v>2668</v>
      </c>
      <c r="D65" s="122" t="s">
        <v>1648</v>
      </c>
      <c r="E65" s="41" t="s">
        <v>1507</v>
      </c>
      <c r="F65" s="161">
        <v>152.29</v>
      </c>
      <c r="G65" s="161"/>
      <c r="H65" s="189">
        <f t="shared" si="7"/>
        <v>0</v>
      </c>
      <c r="J65" s="204" t="s">
        <v>2903</v>
      </c>
      <c r="K65" s="39" t="s">
        <v>40</v>
      </c>
      <c r="L65" s="205">
        <v>152.29</v>
      </c>
      <c r="M65" s="205">
        <v>6.43</v>
      </c>
      <c r="N65" s="205">
        <v>979.22</v>
      </c>
      <c r="O65" s="214">
        <f t="shared" si="5"/>
        <v>0</v>
      </c>
      <c r="V65" s="314">
        <v>979.22</v>
      </c>
      <c r="W65" s="214">
        <f t="shared" si="0"/>
        <v>-979.22</v>
      </c>
    </row>
    <row r="66" spans="1:23" x14ac:dyDescent="0.25">
      <c r="A66" s="25" t="s">
        <v>116</v>
      </c>
      <c r="B66" s="41" t="s">
        <v>117</v>
      </c>
      <c r="C66" s="41" t="s">
        <v>2668</v>
      </c>
      <c r="D66" s="122" t="s">
        <v>1651</v>
      </c>
      <c r="E66" s="41" t="s">
        <v>1502</v>
      </c>
      <c r="F66" s="161">
        <v>224.8</v>
      </c>
      <c r="G66" s="161"/>
      <c r="H66" s="189">
        <f t="shared" si="7"/>
        <v>0</v>
      </c>
      <c r="J66" s="204" t="s">
        <v>2904</v>
      </c>
      <c r="K66" s="39" t="s">
        <v>58</v>
      </c>
      <c r="L66" s="205">
        <v>224.8</v>
      </c>
      <c r="M66" s="205">
        <v>6.26</v>
      </c>
      <c r="N66" s="205">
        <v>1407.25</v>
      </c>
      <c r="O66" s="214">
        <f t="shared" si="5"/>
        <v>0</v>
      </c>
      <c r="V66" s="314">
        <v>1407.25</v>
      </c>
      <c r="W66" s="214">
        <f t="shared" si="0"/>
        <v>-1407.25</v>
      </c>
    </row>
    <row r="67" spans="1:23" x14ac:dyDescent="0.25">
      <c r="A67" s="25" t="s">
        <v>118</v>
      </c>
      <c r="B67" s="41" t="s">
        <v>119</v>
      </c>
      <c r="C67" s="41" t="s">
        <v>2668</v>
      </c>
      <c r="D67" s="122" t="s">
        <v>1652</v>
      </c>
      <c r="E67" s="41" t="s">
        <v>1507</v>
      </c>
      <c r="F67" s="161">
        <v>160</v>
      </c>
      <c r="G67" s="161"/>
      <c r="H67" s="189">
        <f t="shared" si="7"/>
        <v>0</v>
      </c>
      <c r="J67" s="204" t="s">
        <v>2905</v>
      </c>
      <c r="K67" s="39" t="s">
        <v>40</v>
      </c>
      <c r="L67" s="205">
        <v>160</v>
      </c>
      <c r="M67" s="205">
        <v>12.04</v>
      </c>
      <c r="N67" s="205">
        <v>1926.4</v>
      </c>
      <c r="O67" s="214">
        <f t="shared" si="5"/>
        <v>0</v>
      </c>
      <c r="V67" s="314">
        <v>1976</v>
      </c>
      <c r="W67" s="214">
        <f t="shared" si="0"/>
        <v>-1976</v>
      </c>
    </row>
    <row r="68" spans="1:23" x14ac:dyDescent="0.25">
      <c r="A68" s="25" t="s">
        <v>120</v>
      </c>
      <c r="B68" s="41" t="s">
        <v>121</v>
      </c>
      <c r="C68" s="41" t="s">
        <v>2668</v>
      </c>
      <c r="D68" s="122" t="s">
        <v>1653</v>
      </c>
      <c r="E68" s="41" t="s">
        <v>1507</v>
      </c>
      <c r="F68" s="161">
        <v>2340</v>
      </c>
      <c r="G68" s="161"/>
      <c r="H68" s="189">
        <f t="shared" si="7"/>
        <v>0</v>
      </c>
      <c r="J68" s="204" t="s">
        <v>2906</v>
      </c>
      <c r="K68" s="39" t="s">
        <v>40</v>
      </c>
      <c r="L68" s="205">
        <v>2340</v>
      </c>
      <c r="M68" s="205">
        <v>6.02</v>
      </c>
      <c r="N68" s="205">
        <v>14086.8</v>
      </c>
      <c r="O68" s="214">
        <f t="shared" si="5"/>
        <v>0</v>
      </c>
      <c r="V68" s="314">
        <v>14180.4</v>
      </c>
      <c r="W68" s="214">
        <f t="shared" si="0"/>
        <v>-14180.4</v>
      </c>
    </row>
    <row r="69" spans="1:23" ht="12" customHeight="1" x14ac:dyDescent="0.25">
      <c r="A69" s="25" t="s">
        <v>122</v>
      </c>
      <c r="B69" s="41" t="s">
        <v>123</v>
      </c>
      <c r="C69" s="41" t="s">
        <v>2668</v>
      </c>
      <c r="D69" s="122" t="s">
        <v>1654</v>
      </c>
      <c r="E69" s="41" t="s">
        <v>1507</v>
      </c>
      <c r="F69" s="161">
        <v>75.599999999999994</v>
      </c>
      <c r="G69" s="161"/>
      <c r="H69" s="189">
        <f t="shared" si="7"/>
        <v>0</v>
      </c>
      <c r="J69" s="204" t="s">
        <v>2907</v>
      </c>
      <c r="K69" s="39" t="s">
        <v>40</v>
      </c>
      <c r="L69" s="205">
        <v>75.599999999999994</v>
      </c>
      <c r="M69" s="205">
        <v>18.95</v>
      </c>
      <c r="N69" s="205">
        <v>1432.62</v>
      </c>
      <c r="O69" s="214">
        <f t="shared" si="5"/>
        <v>0</v>
      </c>
      <c r="V69" s="314">
        <v>1432.62</v>
      </c>
      <c r="W69" s="214">
        <f t="shared" si="0"/>
        <v>-1432.62</v>
      </c>
    </row>
    <row r="70" spans="1:23" x14ac:dyDescent="0.25">
      <c r="A70" s="25" t="s">
        <v>124</v>
      </c>
      <c r="B70" s="41" t="s">
        <v>125</v>
      </c>
      <c r="C70" s="41" t="s">
        <v>2668</v>
      </c>
      <c r="D70" s="122" t="s">
        <v>1658</v>
      </c>
      <c r="E70" s="41" t="s">
        <v>1507</v>
      </c>
      <c r="F70" s="161">
        <v>417.95</v>
      </c>
      <c r="G70" s="161"/>
      <c r="H70" s="189">
        <f t="shared" si="7"/>
        <v>0</v>
      </c>
      <c r="J70" s="204" t="s">
        <v>2908</v>
      </c>
      <c r="K70" s="39" t="s">
        <v>40</v>
      </c>
      <c r="L70" s="205">
        <v>417.95</v>
      </c>
      <c r="M70" s="205">
        <v>25.31</v>
      </c>
      <c r="N70" s="205">
        <v>10578.31</v>
      </c>
      <c r="O70" s="214">
        <f t="shared" si="5"/>
        <v>0</v>
      </c>
      <c r="V70" s="314">
        <v>10578.31</v>
      </c>
      <c r="W70" s="214">
        <f t="shared" si="0"/>
        <v>-10578.31</v>
      </c>
    </row>
    <row r="71" spans="1:23" x14ac:dyDescent="0.25">
      <c r="A71" s="25" t="s">
        <v>126</v>
      </c>
      <c r="B71" s="41" t="s">
        <v>127</v>
      </c>
      <c r="C71" s="41" t="s">
        <v>2668</v>
      </c>
      <c r="D71" s="122" t="s">
        <v>1659</v>
      </c>
      <c r="E71" s="41" t="s">
        <v>1502</v>
      </c>
      <c r="F71" s="161">
        <v>45</v>
      </c>
      <c r="G71" s="161"/>
      <c r="H71" s="189">
        <f t="shared" si="7"/>
        <v>0</v>
      </c>
      <c r="J71" s="204" t="s">
        <v>2909</v>
      </c>
      <c r="K71" s="39" t="s">
        <v>58</v>
      </c>
      <c r="L71" s="205">
        <v>45</v>
      </c>
      <c r="M71" s="205">
        <v>17.52</v>
      </c>
      <c r="N71" s="205">
        <v>788.4</v>
      </c>
      <c r="O71" s="214">
        <f t="shared" si="5"/>
        <v>0</v>
      </c>
      <c r="V71" s="314">
        <v>788.4</v>
      </c>
      <c r="W71" s="214">
        <f t="shared" si="0"/>
        <v>-788.4</v>
      </c>
    </row>
    <row r="72" spans="1:23" x14ac:dyDescent="0.25">
      <c r="A72" s="25" t="s">
        <v>128</v>
      </c>
      <c r="B72" s="41" t="s">
        <v>129</v>
      </c>
      <c r="C72" s="41" t="s">
        <v>2668</v>
      </c>
      <c r="D72" s="122" t="s">
        <v>1660</v>
      </c>
      <c r="E72" s="41" t="s">
        <v>1502</v>
      </c>
      <c r="F72" s="161">
        <v>485</v>
      </c>
      <c r="G72" s="161"/>
      <c r="H72" s="189">
        <f t="shared" si="7"/>
        <v>0</v>
      </c>
      <c r="J72" s="204" t="s">
        <v>2910</v>
      </c>
      <c r="K72" s="39" t="s">
        <v>58</v>
      </c>
      <c r="L72" s="205">
        <v>294.62</v>
      </c>
      <c r="M72" s="205">
        <v>15.58</v>
      </c>
      <c r="N72" s="205">
        <v>4590.18</v>
      </c>
      <c r="O72" s="214">
        <f t="shared" si="5"/>
        <v>190.38</v>
      </c>
      <c r="V72" s="314">
        <v>7556.3</v>
      </c>
      <c r="W72" s="214">
        <f t="shared" si="0"/>
        <v>-7556.3</v>
      </c>
    </row>
    <row r="73" spans="1:23" x14ac:dyDescent="0.25">
      <c r="A73" s="25" t="s">
        <v>130</v>
      </c>
      <c r="B73" s="41" t="s">
        <v>131</v>
      </c>
      <c r="C73" s="41" t="s">
        <v>2668</v>
      </c>
      <c r="D73" s="122" t="s">
        <v>1662</v>
      </c>
      <c r="E73" s="41" t="s">
        <v>1527</v>
      </c>
      <c r="F73" s="161">
        <v>252</v>
      </c>
      <c r="G73" s="161"/>
      <c r="H73" s="189">
        <f t="shared" si="7"/>
        <v>0</v>
      </c>
      <c r="J73" s="204" t="s">
        <v>2911</v>
      </c>
      <c r="K73" s="39" t="s">
        <v>17</v>
      </c>
      <c r="L73" s="205">
        <v>252</v>
      </c>
      <c r="M73" s="205">
        <v>21.59</v>
      </c>
      <c r="N73" s="205">
        <v>5440.68</v>
      </c>
      <c r="O73" s="214">
        <f t="shared" si="5"/>
        <v>0</v>
      </c>
      <c r="V73" s="314">
        <v>5440.68</v>
      </c>
      <c r="W73" s="214">
        <f t="shared" si="0"/>
        <v>-5440.68</v>
      </c>
    </row>
    <row r="74" spans="1:23" ht="12" customHeight="1" x14ac:dyDescent="0.25">
      <c r="A74" s="25" t="s">
        <v>132</v>
      </c>
      <c r="B74" s="41" t="s">
        <v>133</v>
      </c>
      <c r="C74" s="41" t="s">
        <v>2668</v>
      </c>
      <c r="D74" s="122" t="s">
        <v>1664</v>
      </c>
      <c r="E74" s="41" t="s">
        <v>1502</v>
      </c>
      <c r="F74" s="161">
        <v>1206.4000000000001</v>
      </c>
      <c r="G74" s="161"/>
      <c r="H74" s="189">
        <f t="shared" si="7"/>
        <v>0</v>
      </c>
      <c r="J74" s="204" t="s">
        <v>2912</v>
      </c>
      <c r="K74" s="39" t="s">
        <v>58</v>
      </c>
      <c r="L74" s="205">
        <v>1206.4000000000001</v>
      </c>
      <c r="M74" s="205">
        <v>12.95</v>
      </c>
      <c r="N74" s="205">
        <v>15622.88</v>
      </c>
      <c r="O74" s="214">
        <f t="shared" si="5"/>
        <v>0</v>
      </c>
      <c r="V74" s="314">
        <v>15622.88</v>
      </c>
      <c r="W74" s="214">
        <f t="shared" si="0"/>
        <v>-15622.88</v>
      </c>
    </row>
    <row r="75" spans="1:23" x14ac:dyDescent="0.25">
      <c r="A75" s="25" t="s">
        <v>134</v>
      </c>
      <c r="B75" s="41" t="s">
        <v>135</v>
      </c>
      <c r="C75" s="41" t="s">
        <v>2668</v>
      </c>
      <c r="D75" s="122" t="s">
        <v>1665</v>
      </c>
      <c r="E75" s="41" t="s">
        <v>1507</v>
      </c>
      <c r="F75" s="161">
        <v>235</v>
      </c>
      <c r="G75" s="161"/>
      <c r="H75" s="189">
        <f t="shared" si="7"/>
        <v>0</v>
      </c>
      <c r="J75" s="204" t="s">
        <v>2913</v>
      </c>
      <c r="K75" s="39" t="s">
        <v>40</v>
      </c>
      <c r="L75" s="205">
        <v>235</v>
      </c>
      <c r="M75" s="205">
        <v>19.420000000000002</v>
      </c>
      <c r="N75" s="205">
        <v>4563.7</v>
      </c>
      <c r="O75" s="214">
        <f t="shared" si="5"/>
        <v>0</v>
      </c>
      <c r="V75" s="314">
        <v>4563.7</v>
      </c>
      <c r="W75" s="214">
        <f t="shared" si="0"/>
        <v>-4563.7</v>
      </c>
    </row>
    <row r="76" spans="1:23" x14ac:dyDescent="0.25">
      <c r="A76" s="25" t="s">
        <v>136</v>
      </c>
      <c r="B76" s="41" t="s">
        <v>137</v>
      </c>
      <c r="C76" s="41" t="s">
        <v>2668</v>
      </c>
      <c r="D76" s="122" t="s">
        <v>1666</v>
      </c>
      <c r="E76" s="41" t="s">
        <v>1507</v>
      </c>
      <c r="F76" s="161">
        <v>335.91</v>
      </c>
      <c r="G76" s="161"/>
      <c r="H76" s="189">
        <f t="shared" si="7"/>
        <v>0</v>
      </c>
      <c r="J76" s="204" t="s">
        <v>2914</v>
      </c>
      <c r="K76" s="39" t="s">
        <v>40</v>
      </c>
      <c r="L76" s="205">
        <v>335.91</v>
      </c>
      <c r="M76" s="205">
        <v>30.21</v>
      </c>
      <c r="N76" s="205">
        <v>10147.84</v>
      </c>
      <c r="O76" s="214">
        <f t="shared" si="5"/>
        <v>0</v>
      </c>
      <c r="V76" s="314">
        <v>10147.84</v>
      </c>
      <c r="W76" s="214">
        <f t="shared" si="0"/>
        <v>-10147.84</v>
      </c>
    </row>
    <row r="77" spans="1:23" x14ac:dyDescent="0.25">
      <c r="A77" s="25" t="s">
        <v>138</v>
      </c>
      <c r="B77" s="41" t="s">
        <v>139</v>
      </c>
      <c r="C77" s="41" t="s">
        <v>2668</v>
      </c>
      <c r="D77" s="122" t="s">
        <v>1667</v>
      </c>
      <c r="E77" s="41" t="s">
        <v>1527</v>
      </c>
      <c r="F77" s="161">
        <v>10</v>
      </c>
      <c r="G77" s="161"/>
      <c r="H77" s="189">
        <f t="shared" si="7"/>
        <v>0</v>
      </c>
      <c r="J77" s="204" t="s">
        <v>2915</v>
      </c>
      <c r="K77" s="39" t="s">
        <v>17</v>
      </c>
      <c r="L77" s="205">
        <v>10</v>
      </c>
      <c r="M77" s="205">
        <v>25.31</v>
      </c>
      <c r="N77" s="205">
        <v>253.1</v>
      </c>
      <c r="O77" s="214">
        <f t="shared" si="5"/>
        <v>0</v>
      </c>
      <c r="V77" s="314">
        <v>253.1</v>
      </c>
      <c r="W77" s="214">
        <f t="shared" si="0"/>
        <v>-253.1</v>
      </c>
    </row>
    <row r="78" spans="1:23" x14ac:dyDescent="0.25">
      <c r="A78" s="25" t="s">
        <v>140</v>
      </c>
      <c r="B78" s="41" t="s">
        <v>141</v>
      </c>
      <c r="C78" s="41" t="s">
        <v>2668</v>
      </c>
      <c r="D78" s="122" t="s">
        <v>1668</v>
      </c>
      <c r="E78" s="41" t="s">
        <v>1502</v>
      </c>
      <c r="F78" s="161">
        <v>92.47</v>
      </c>
      <c r="G78" s="161"/>
      <c r="H78" s="189">
        <f t="shared" si="7"/>
        <v>0</v>
      </c>
      <c r="J78" s="204" t="s">
        <v>2916</v>
      </c>
      <c r="K78" s="39" t="s">
        <v>58</v>
      </c>
      <c r="L78" s="205">
        <v>92.47</v>
      </c>
      <c r="M78" s="205">
        <v>10.36</v>
      </c>
      <c r="N78" s="205">
        <v>957.99</v>
      </c>
      <c r="O78" s="214">
        <f t="shared" si="5"/>
        <v>0</v>
      </c>
      <c r="V78" s="314">
        <v>957.99</v>
      </c>
      <c r="W78" s="214">
        <f t="shared" ref="W78:W141" si="8">H78-V78</f>
        <v>-957.99</v>
      </c>
    </row>
    <row r="79" spans="1:23" x14ac:dyDescent="0.25">
      <c r="A79" s="25" t="s">
        <v>142</v>
      </c>
      <c r="B79" s="41" t="s">
        <v>143</v>
      </c>
      <c r="C79" s="41" t="s">
        <v>2668</v>
      </c>
      <c r="D79" s="122" t="s">
        <v>1669</v>
      </c>
      <c r="E79" s="41" t="s">
        <v>1507</v>
      </c>
      <c r="F79" s="161">
        <v>11.1</v>
      </c>
      <c r="G79" s="161"/>
      <c r="H79" s="189">
        <f t="shared" si="7"/>
        <v>0</v>
      </c>
      <c r="J79" s="204" t="s">
        <v>2917</v>
      </c>
      <c r="K79" s="39" t="s">
        <v>40</v>
      </c>
      <c r="L79" s="205">
        <v>11.1</v>
      </c>
      <c r="M79" s="205">
        <v>30.21</v>
      </c>
      <c r="N79" s="205">
        <v>335.33</v>
      </c>
      <c r="O79" s="214">
        <f t="shared" si="5"/>
        <v>0</v>
      </c>
      <c r="V79" s="314">
        <v>335.33</v>
      </c>
      <c r="W79" s="214">
        <f t="shared" si="8"/>
        <v>-335.33</v>
      </c>
    </row>
    <row r="80" spans="1:23" x14ac:dyDescent="0.25">
      <c r="A80" s="25" t="s">
        <v>144</v>
      </c>
      <c r="B80" s="41" t="s">
        <v>145</v>
      </c>
      <c r="C80" s="41" t="s">
        <v>2668</v>
      </c>
      <c r="D80" s="122" t="s">
        <v>1672</v>
      </c>
      <c r="E80" s="41" t="s">
        <v>1527</v>
      </c>
      <c r="F80" s="161">
        <v>136</v>
      </c>
      <c r="G80" s="161"/>
      <c r="H80" s="189">
        <f t="shared" si="7"/>
        <v>0</v>
      </c>
      <c r="J80" s="204" t="s">
        <v>2918</v>
      </c>
      <c r="K80" s="39" t="s">
        <v>17</v>
      </c>
      <c r="L80" s="205">
        <v>136</v>
      </c>
      <c r="M80" s="205">
        <v>42.59</v>
      </c>
      <c r="N80" s="205">
        <v>5792.24</v>
      </c>
      <c r="O80" s="214">
        <f t="shared" si="5"/>
        <v>0</v>
      </c>
      <c r="V80" s="314">
        <v>5792.24</v>
      </c>
      <c r="W80" s="214">
        <f t="shared" si="8"/>
        <v>-5792.24</v>
      </c>
    </row>
    <row r="81" spans="1:23" x14ac:dyDescent="0.25">
      <c r="A81" s="25" t="s">
        <v>146</v>
      </c>
      <c r="B81" s="41" t="s">
        <v>147</v>
      </c>
      <c r="C81" s="41" t="s">
        <v>2668</v>
      </c>
      <c r="D81" s="122" t="s">
        <v>1673</v>
      </c>
      <c r="E81" s="41" t="s">
        <v>1507</v>
      </c>
      <c r="F81" s="161">
        <v>64.23</v>
      </c>
      <c r="G81" s="161"/>
      <c r="H81" s="189">
        <f t="shared" si="7"/>
        <v>0</v>
      </c>
      <c r="J81" s="204" t="s">
        <v>2919</v>
      </c>
      <c r="K81" s="39" t="s">
        <v>40</v>
      </c>
      <c r="L81" s="205">
        <v>64.23</v>
      </c>
      <c r="M81" s="205">
        <v>60.43</v>
      </c>
      <c r="N81" s="205">
        <v>3881.42</v>
      </c>
      <c r="O81" s="214">
        <f t="shared" si="5"/>
        <v>0</v>
      </c>
      <c r="V81" s="314">
        <v>3881.42</v>
      </c>
      <c r="W81" s="214">
        <f t="shared" si="8"/>
        <v>-3881.42</v>
      </c>
    </row>
    <row r="82" spans="1:23" x14ac:dyDescent="0.25">
      <c r="A82" s="25" t="s">
        <v>148</v>
      </c>
      <c r="B82" s="41" t="s">
        <v>149</v>
      </c>
      <c r="C82" s="41" t="s">
        <v>2668</v>
      </c>
      <c r="D82" s="122" t="s">
        <v>1674</v>
      </c>
      <c r="E82" s="41" t="s">
        <v>1527</v>
      </c>
      <c r="F82" s="161">
        <v>85</v>
      </c>
      <c r="G82" s="161"/>
      <c r="H82" s="189">
        <f t="shared" si="7"/>
        <v>0</v>
      </c>
      <c r="J82" s="204" t="s">
        <v>2920</v>
      </c>
      <c r="K82" s="39" t="s">
        <v>17</v>
      </c>
      <c r="L82" s="205">
        <v>85</v>
      </c>
      <c r="M82" s="205">
        <v>14.21</v>
      </c>
      <c r="N82" s="205">
        <v>1207.8499999999999</v>
      </c>
      <c r="O82" s="214">
        <f t="shared" si="5"/>
        <v>0</v>
      </c>
      <c r="V82" s="314">
        <v>1207.8499999999999</v>
      </c>
      <c r="W82" s="214">
        <f t="shared" si="8"/>
        <v>-1207.8499999999999</v>
      </c>
    </row>
    <row r="83" spans="1:23" x14ac:dyDescent="0.25">
      <c r="A83" s="25" t="s">
        <v>150</v>
      </c>
      <c r="B83" s="41" t="s">
        <v>151</v>
      </c>
      <c r="C83" s="41" t="s">
        <v>2668</v>
      </c>
      <c r="D83" s="122" t="s">
        <v>1675</v>
      </c>
      <c r="E83" s="41" t="s">
        <v>1527</v>
      </c>
      <c r="F83" s="161">
        <v>90</v>
      </c>
      <c r="G83" s="161"/>
      <c r="H83" s="189">
        <f t="shared" si="7"/>
        <v>0</v>
      </c>
      <c r="J83" s="204" t="s">
        <v>2921</v>
      </c>
      <c r="K83" s="39" t="s">
        <v>17</v>
      </c>
      <c r="L83" s="205">
        <v>90</v>
      </c>
      <c r="M83" s="205">
        <v>54.44</v>
      </c>
      <c r="N83" s="205">
        <v>4899.6000000000004</v>
      </c>
      <c r="O83" s="214">
        <f t="shared" si="5"/>
        <v>0</v>
      </c>
      <c r="V83" s="314">
        <v>4899.6000000000004</v>
      </c>
      <c r="W83" s="214">
        <f t="shared" si="8"/>
        <v>-4899.6000000000004</v>
      </c>
    </row>
    <row r="84" spans="1:23" x14ac:dyDescent="0.25">
      <c r="A84" s="25" t="s">
        <v>152</v>
      </c>
      <c r="B84" s="41" t="s">
        <v>153</v>
      </c>
      <c r="C84" s="41" t="s">
        <v>2668</v>
      </c>
      <c r="D84" s="122" t="s">
        <v>1676</v>
      </c>
      <c r="E84" s="41" t="s">
        <v>1527</v>
      </c>
      <c r="F84" s="161">
        <v>126</v>
      </c>
      <c r="G84" s="161"/>
      <c r="H84" s="189">
        <f t="shared" si="7"/>
        <v>0</v>
      </c>
      <c r="J84" s="204" t="s">
        <v>2922</v>
      </c>
      <c r="K84" s="39" t="s">
        <v>17</v>
      </c>
      <c r="L84" s="205">
        <v>126</v>
      </c>
      <c r="M84" s="205">
        <v>7.38</v>
      </c>
      <c r="N84" s="205">
        <v>929.88</v>
      </c>
      <c r="O84" s="214">
        <f t="shared" si="5"/>
        <v>0</v>
      </c>
      <c r="V84" s="314">
        <v>929.88</v>
      </c>
      <c r="W84" s="214">
        <f t="shared" si="8"/>
        <v>-929.88</v>
      </c>
    </row>
    <row r="85" spans="1:23" x14ac:dyDescent="0.25">
      <c r="A85" s="25" t="s">
        <v>154</v>
      </c>
      <c r="B85" s="41" t="s">
        <v>155</v>
      </c>
      <c r="C85" s="41" t="s">
        <v>2668</v>
      </c>
      <c r="D85" s="122" t="s">
        <v>1678</v>
      </c>
      <c r="E85" s="41" t="s">
        <v>1527</v>
      </c>
      <c r="F85" s="161">
        <v>4</v>
      </c>
      <c r="G85" s="161"/>
      <c r="H85" s="189">
        <f t="shared" si="7"/>
        <v>0</v>
      </c>
      <c r="J85" s="204" t="s">
        <v>2923</v>
      </c>
      <c r="K85" s="39" t="s">
        <v>17</v>
      </c>
      <c r="L85" s="205">
        <v>4</v>
      </c>
      <c r="M85" s="205">
        <v>90.45</v>
      </c>
      <c r="N85" s="205">
        <v>361.8</v>
      </c>
      <c r="O85" s="214">
        <f t="shared" si="5"/>
        <v>0</v>
      </c>
      <c r="V85" s="314">
        <v>361.8</v>
      </c>
      <c r="W85" s="214">
        <f t="shared" si="8"/>
        <v>-361.8</v>
      </c>
    </row>
    <row r="86" spans="1:23" x14ac:dyDescent="0.25">
      <c r="A86" s="25" t="s">
        <v>156</v>
      </c>
      <c r="B86" s="41" t="s">
        <v>157</v>
      </c>
      <c r="C86" s="41" t="s">
        <v>2668</v>
      </c>
      <c r="D86" s="122" t="s">
        <v>1679</v>
      </c>
      <c r="E86" s="41" t="s">
        <v>1507</v>
      </c>
      <c r="F86" s="161">
        <v>12.6</v>
      </c>
      <c r="G86" s="161"/>
      <c r="H86" s="189">
        <f t="shared" si="7"/>
        <v>0</v>
      </c>
      <c r="J86" s="204" t="s">
        <v>2924</v>
      </c>
      <c r="K86" s="39" t="s">
        <v>40</v>
      </c>
      <c r="L86" s="205">
        <v>12.6</v>
      </c>
      <c r="M86" s="205">
        <v>43.16</v>
      </c>
      <c r="N86" s="205">
        <v>543.82000000000005</v>
      </c>
      <c r="O86" s="214">
        <f t="shared" si="5"/>
        <v>0</v>
      </c>
      <c r="V86" s="314">
        <v>543.82000000000005</v>
      </c>
      <c r="W86" s="214">
        <f t="shared" si="8"/>
        <v>-543.82000000000005</v>
      </c>
    </row>
    <row r="87" spans="1:23" ht="12" customHeight="1" x14ac:dyDescent="0.25">
      <c r="A87" s="25" t="s">
        <v>158</v>
      </c>
      <c r="B87" s="41" t="s">
        <v>159</v>
      </c>
      <c r="C87" s="41" t="s">
        <v>2668</v>
      </c>
      <c r="D87" s="122" t="s">
        <v>1681</v>
      </c>
      <c r="E87" s="41" t="s">
        <v>1527</v>
      </c>
      <c r="F87" s="161">
        <v>751</v>
      </c>
      <c r="G87" s="161"/>
      <c r="H87" s="189">
        <f t="shared" si="7"/>
        <v>0</v>
      </c>
      <c r="J87" s="204" t="s">
        <v>2925</v>
      </c>
      <c r="K87" s="39" t="s">
        <v>17</v>
      </c>
      <c r="L87" s="205">
        <v>751</v>
      </c>
      <c r="M87" s="205">
        <v>19.149999999999999</v>
      </c>
      <c r="N87" s="205">
        <v>14381.65</v>
      </c>
      <c r="O87" s="214">
        <f t="shared" si="5"/>
        <v>0</v>
      </c>
      <c r="V87" s="314">
        <v>14381.65</v>
      </c>
      <c r="W87" s="214">
        <f t="shared" si="8"/>
        <v>-14381.65</v>
      </c>
    </row>
    <row r="88" spans="1:23" x14ac:dyDescent="0.25">
      <c r="A88" s="25" t="s">
        <v>160</v>
      </c>
      <c r="B88" s="41" t="s">
        <v>161</v>
      </c>
      <c r="C88" s="41" t="s">
        <v>2668</v>
      </c>
      <c r="D88" s="122" t="s">
        <v>1682</v>
      </c>
      <c r="E88" s="41" t="s">
        <v>1527</v>
      </c>
      <c r="F88" s="161">
        <v>160</v>
      </c>
      <c r="G88" s="161"/>
      <c r="H88" s="189">
        <f t="shared" si="7"/>
        <v>0</v>
      </c>
      <c r="J88" s="204" t="s">
        <v>2926</v>
      </c>
      <c r="K88" s="39" t="s">
        <v>17</v>
      </c>
      <c r="L88" s="205">
        <v>160</v>
      </c>
      <c r="M88" s="205">
        <v>19.07</v>
      </c>
      <c r="N88" s="205">
        <v>3051.2</v>
      </c>
      <c r="O88" s="214">
        <f t="shared" si="5"/>
        <v>0</v>
      </c>
      <c r="V88" s="314">
        <v>3051.2</v>
      </c>
      <c r="W88" s="214">
        <f t="shared" si="8"/>
        <v>-3051.2</v>
      </c>
    </row>
    <row r="89" spans="1:23" x14ac:dyDescent="0.25">
      <c r="A89" s="25" t="s">
        <v>162</v>
      </c>
      <c r="B89" s="41" t="s">
        <v>163</v>
      </c>
      <c r="C89" s="41" t="s">
        <v>2668</v>
      </c>
      <c r="D89" s="122" t="s">
        <v>1685</v>
      </c>
      <c r="E89" s="41" t="s">
        <v>1502</v>
      </c>
      <c r="F89" s="161">
        <v>2100</v>
      </c>
      <c r="G89" s="161"/>
      <c r="H89" s="189">
        <f t="shared" si="7"/>
        <v>0</v>
      </c>
      <c r="J89" s="204" t="s">
        <v>2927</v>
      </c>
      <c r="K89" s="39" t="s">
        <v>58</v>
      </c>
      <c r="L89" s="205">
        <v>2100</v>
      </c>
      <c r="M89" s="205">
        <v>4.79</v>
      </c>
      <c r="N89" s="205">
        <v>10059</v>
      </c>
      <c r="O89" s="214">
        <f t="shared" si="5"/>
        <v>0</v>
      </c>
      <c r="V89" s="314">
        <v>10059</v>
      </c>
      <c r="W89" s="214">
        <f t="shared" si="8"/>
        <v>-10059</v>
      </c>
    </row>
    <row r="90" spans="1:23" x14ac:dyDescent="0.25">
      <c r="A90" s="25" t="s">
        <v>164</v>
      </c>
      <c r="B90" s="41" t="s">
        <v>165</v>
      </c>
      <c r="C90" s="41" t="s">
        <v>2668</v>
      </c>
      <c r="D90" s="122" t="s">
        <v>1687</v>
      </c>
      <c r="E90" s="41" t="s">
        <v>1502</v>
      </c>
      <c r="F90" s="161">
        <v>4300</v>
      </c>
      <c r="G90" s="161"/>
      <c r="H90" s="189">
        <f t="shared" si="7"/>
        <v>0</v>
      </c>
      <c r="J90" s="204" t="s">
        <v>2928</v>
      </c>
      <c r="K90" s="39" t="s">
        <v>58</v>
      </c>
      <c r="L90" s="205">
        <v>560</v>
      </c>
      <c r="M90" s="205">
        <v>19.149999999999999</v>
      </c>
      <c r="N90" s="205">
        <v>10724</v>
      </c>
      <c r="O90" s="214">
        <f t="shared" si="5"/>
        <v>3740</v>
      </c>
      <c r="V90" s="314">
        <v>82345</v>
      </c>
      <c r="W90" s="214">
        <f t="shared" si="8"/>
        <v>-82345</v>
      </c>
    </row>
    <row r="91" spans="1:23" x14ac:dyDescent="0.25">
      <c r="A91" s="25" t="s">
        <v>166</v>
      </c>
      <c r="B91" s="41" t="s">
        <v>167</v>
      </c>
      <c r="C91" s="41" t="s">
        <v>2668</v>
      </c>
      <c r="D91" s="122" t="s">
        <v>1689</v>
      </c>
      <c r="E91" s="41" t="s">
        <v>1507</v>
      </c>
      <c r="F91" s="161">
        <v>16.5</v>
      </c>
      <c r="G91" s="161"/>
      <c r="H91" s="189">
        <f t="shared" si="7"/>
        <v>0</v>
      </c>
      <c r="J91" s="204" t="s">
        <v>2929</v>
      </c>
      <c r="K91" s="39" t="s">
        <v>40</v>
      </c>
      <c r="L91" s="205">
        <v>16.5</v>
      </c>
      <c r="M91" s="205">
        <v>95.72</v>
      </c>
      <c r="N91" s="205">
        <v>1579.38</v>
      </c>
      <c r="O91" s="214">
        <f t="shared" si="5"/>
        <v>0</v>
      </c>
      <c r="V91" s="314">
        <v>1579.38</v>
      </c>
      <c r="W91" s="214">
        <f t="shared" si="8"/>
        <v>-1579.38</v>
      </c>
    </row>
    <row r="92" spans="1:23" ht="12" customHeight="1" x14ac:dyDescent="0.25">
      <c r="A92" s="25" t="s">
        <v>168</v>
      </c>
      <c r="B92" s="41" t="s">
        <v>169</v>
      </c>
      <c r="C92" s="41" t="s">
        <v>2668</v>
      </c>
      <c r="D92" s="122" t="s">
        <v>1693</v>
      </c>
      <c r="E92" s="41" t="s">
        <v>1502</v>
      </c>
      <c r="F92" s="161">
        <v>180</v>
      </c>
      <c r="G92" s="161"/>
      <c r="H92" s="189">
        <f t="shared" si="7"/>
        <v>0</v>
      </c>
      <c r="J92" s="204" t="s">
        <v>2930</v>
      </c>
      <c r="K92" s="39" t="s">
        <v>58</v>
      </c>
      <c r="L92" s="205">
        <v>180</v>
      </c>
      <c r="M92" s="205">
        <v>47.86</v>
      </c>
      <c r="N92" s="205">
        <v>8614.7999999999993</v>
      </c>
      <c r="O92" s="214">
        <f t="shared" si="5"/>
        <v>0</v>
      </c>
      <c r="V92" s="314">
        <v>8614.7999999999993</v>
      </c>
      <c r="W92" s="214">
        <f t="shared" si="8"/>
        <v>-8614.7999999999993</v>
      </c>
    </row>
    <row r="93" spans="1:23" ht="12" customHeight="1" x14ac:dyDescent="0.25">
      <c r="A93" s="25" t="s">
        <v>170</v>
      </c>
      <c r="B93" s="41" t="s">
        <v>171</v>
      </c>
      <c r="C93" s="41" t="s">
        <v>2668</v>
      </c>
      <c r="D93" s="122" t="s">
        <v>1694</v>
      </c>
      <c r="E93" s="41" t="s">
        <v>1502</v>
      </c>
      <c r="F93" s="161">
        <v>1250</v>
      </c>
      <c r="G93" s="161"/>
      <c r="H93" s="189">
        <f t="shared" si="7"/>
        <v>0</v>
      </c>
      <c r="J93" s="204" t="s">
        <v>2931</v>
      </c>
      <c r="K93" s="39" t="s">
        <v>58</v>
      </c>
      <c r="L93" s="205">
        <v>660</v>
      </c>
      <c r="M93" s="205">
        <v>23.94</v>
      </c>
      <c r="N93" s="205">
        <v>15800.4</v>
      </c>
      <c r="O93" s="214">
        <f t="shared" si="5"/>
        <v>590</v>
      </c>
      <c r="P93" s="17">
        <v>2853</v>
      </c>
      <c r="V93" s="314">
        <v>29925</v>
      </c>
      <c r="W93" s="214">
        <f t="shared" si="8"/>
        <v>-29925</v>
      </c>
    </row>
    <row r="94" spans="1:23" ht="12" customHeight="1" x14ac:dyDescent="0.25">
      <c r="A94" s="25" t="s">
        <v>172</v>
      </c>
      <c r="B94" s="41" t="s">
        <v>173</v>
      </c>
      <c r="C94" s="41" t="s">
        <v>2668</v>
      </c>
      <c r="D94" s="122" t="s">
        <v>1696</v>
      </c>
      <c r="E94" s="41" t="s">
        <v>1502</v>
      </c>
      <c r="F94" s="161">
        <v>1250</v>
      </c>
      <c r="G94" s="161"/>
      <c r="H94" s="189">
        <f t="shared" si="7"/>
        <v>0</v>
      </c>
      <c r="J94" s="204" t="s">
        <v>2932</v>
      </c>
      <c r="K94" s="39" t="s">
        <v>58</v>
      </c>
      <c r="L94" s="205">
        <v>1160</v>
      </c>
      <c r="M94" s="205">
        <v>7.79</v>
      </c>
      <c r="N94" s="205">
        <v>9036.4</v>
      </c>
      <c r="O94" s="214">
        <f t="shared" si="5"/>
        <v>90</v>
      </c>
      <c r="P94" s="17">
        <v>2853</v>
      </c>
      <c r="V94" s="314">
        <v>9737.5</v>
      </c>
      <c r="W94" s="214">
        <f t="shared" si="8"/>
        <v>-9737.5</v>
      </c>
    </row>
    <row r="95" spans="1:23" x14ac:dyDescent="0.25">
      <c r="A95" s="25" t="s">
        <v>174</v>
      </c>
      <c r="B95" s="41" t="s">
        <v>175</v>
      </c>
      <c r="C95" s="41" t="s">
        <v>2668</v>
      </c>
      <c r="D95" s="122" t="s">
        <v>1697</v>
      </c>
      <c r="E95" s="41" t="s">
        <v>1527</v>
      </c>
      <c r="F95" s="161">
        <v>12</v>
      </c>
      <c r="G95" s="161"/>
      <c r="H95" s="189">
        <f t="shared" si="7"/>
        <v>0</v>
      </c>
      <c r="J95" s="204" t="s">
        <v>2933</v>
      </c>
      <c r="K95" s="39" t="s">
        <v>17</v>
      </c>
      <c r="L95" s="205">
        <v>12</v>
      </c>
      <c r="M95" s="205">
        <v>85.17</v>
      </c>
      <c r="N95" s="205">
        <v>1022.04</v>
      </c>
      <c r="O95" s="214">
        <f t="shared" si="5"/>
        <v>0</v>
      </c>
      <c r="V95" s="314">
        <v>1022.04</v>
      </c>
      <c r="W95" s="214">
        <f t="shared" si="8"/>
        <v>-1022.04</v>
      </c>
    </row>
    <row r="96" spans="1:23" ht="15" customHeight="1" x14ac:dyDescent="0.25">
      <c r="A96" s="28" t="s">
        <v>176</v>
      </c>
      <c r="B96" s="114" t="s">
        <v>177</v>
      </c>
      <c r="C96" s="115"/>
      <c r="D96" s="121"/>
      <c r="E96" s="116"/>
      <c r="F96" s="160"/>
      <c r="G96" s="181"/>
      <c r="H96" s="188">
        <f>SUM(H97:H103)</f>
        <v>0</v>
      </c>
      <c r="N96" s="203">
        <v>637399.53</v>
      </c>
      <c r="O96" s="214">
        <f t="shared" si="5"/>
        <v>0</v>
      </c>
      <c r="V96" s="313">
        <v>848736.49</v>
      </c>
      <c r="W96" s="214">
        <f t="shared" si="8"/>
        <v>-848736.49</v>
      </c>
    </row>
    <row r="97" spans="1:23" x14ac:dyDescent="0.25">
      <c r="A97" s="25" t="s">
        <v>178</v>
      </c>
      <c r="B97" s="41" t="s">
        <v>179</v>
      </c>
      <c r="C97" s="41" t="s">
        <v>2668</v>
      </c>
      <c r="D97" s="122" t="s">
        <v>3598</v>
      </c>
      <c r="E97" s="41" t="s">
        <v>1507</v>
      </c>
      <c r="F97" s="161">
        <v>171.14</v>
      </c>
      <c r="G97" s="161"/>
      <c r="H97" s="189">
        <f t="shared" ref="H97:H103" si="9">ROUND((F97*G97),2)</f>
        <v>0</v>
      </c>
      <c r="I97" s="20"/>
      <c r="J97" s="204" t="s">
        <v>2934</v>
      </c>
      <c r="K97" s="39" t="s">
        <v>40</v>
      </c>
      <c r="L97" s="205">
        <v>171.14</v>
      </c>
      <c r="M97" s="205">
        <v>62.94</v>
      </c>
      <c r="N97" s="205">
        <v>10771.55</v>
      </c>
      <c r="O97" s="214">
        <f t="shared" si="5"/>
        <v>0</v>
      </c>
      <c r="V97" s="314">
        <v>11774.43</v>
      </c>
      <c r="W97" s="214">
        <f t="shared" si="8"/>
        <v>-11774.43</v>
      </c>
    </row>
    <row r="98" spans="1:23" x14ac:dyDescent="0.25">
      <c r="A98" s="25" t="s">
        <v>180</v>
      </c>
      <c r="B98" s="41" t="s">
        <v>181</v>
      </c>
      <c r="C98" s="41" t="s">
        <v>2668</v>
      </c>
      <c r="D98" s="122" t="s">
        <v>3599</v>
      </c>
      <c r="E98" s="41" t="s">
        <v>1507</v>
      </c>
      <c r="F98" s="161">
        <v>607.05999999999995</v>
      </c>
      <c r="G98" s="161"/>
      <c r="H98" s="189">
        <f t="shared" si="9"/>
        <v>0</v>
      </c>
      <c r="J98" s="204" t="s">
        <v>2935</v>
      </c>
      <c r="K98" s="39" t="s">
        <v>40</v>
      </c>
      <c r="L98" s="205">
        <v>607.05999999999995</v>
      </c>
      <c r="M98" s="205">
        <v>76.650000000000006</v>
      </c>
      <c r="N98" s="205">
        <v>46531.15</v>
      </c>
      <c r="O98" s="214">
        <f t="shared" si="5"/>
        <v>0</v>
      </c>
      <c r="V98" s="314">
        <v>49621.08</v>
      </c>
      <c r="W98" s="214">
        <f t="shared" si="8"/>
        <v>-49621.08</v>
      </c>
    </row>
    <row r="99" spans="1:23" x14ac:dyDescent="0.25">
      <c r="A99" s="25" t="s">
        <v>182</v>
      </c>
      <c r="B99" s="41" t="s">
        <v>183</v>
      </c>
      <c r="C99" s="41" t="s">
        <v>2668</v>
      </c>
      <c r="D99" s="122" t="s">
        <v>3600</v>
      </c>
      <c r="E99" s="41" t="s">
        <v>1507</v>
      </c>
      <c r="F99" s="161">
        <v>59.52</v>
      </c>
      <c r="G99" s="161"/>
      <c r="H99" s="189">
        <f t="shared" si="9"/>
        <v>0</v>
      </c>
      <c r="J99" s="204" t="s">
        <v>2936</v>
      </c>
      <c r="K99" s="39" t="s">
        <v>40</v>
      </c>
      <c r="L99" s="205">
        <v>59.52</v>
      </c>
      <c r="M99" s="205">
        <v>84.35</v>
      </c>
      <c r="N99" s="205">
        <v>5020.51</v>
      </c>
      <c r="O99" s="214">
        <f t="shared" ref="O99:O154" si="10">F99-L99</f>
        <v>0</v>
      </c>
      <c r="V99" s="314">
        <v>5516.31</v>
      </c>
      <c r="W99" s="214">
        <f t="shared" si="8"/>
        <v>-5516.31</v>
      </c>
    </row>
    <row r="100" spans="1:23" x14ac:dyDescent="0.25">
      <c r="A100" s="25" t="s">
        <v>184</v>
      </c>
      <c r="B100" s="41" t="s">
        <v>185</v>
      </c>
      <c r="C100" s="41" t="s">
        <v>2668</v>
      </c>
      <c r="D100" s="122" t="s">
        <v>1725</v>
      </c>
      <c r="E100" s="41" t="s">
        <v>1606</v>
      </c>
      <c r="F100" s="161">
        <v>69.930000000000007</v>
      </c>
      <c r="G100" s="161"/>
      <c r="H100" s="189">
        <f t="shared" si="9"/>
        <v>0</v>
      </c>
      <c r="J100" s="204" t="s">
        <v>2937</v>
      </c>
      <c r="K100" s="39" t="s">
        <v>2891</v>
      </c>
      <c r="L100" s="205">
        <v>69.930000000000007</v>
      </c>
      <c r="M100" s="205">
        <v>1767.24</v>
      </c>
      <c r="N100" s="205">
        <v>123583.09</v>
      </c>
      <c r="O100" s="214">
        <f t="shared" si="10"/>
        <v>0</v>
      </c>
      <c r="V100" s="314">
        <v>125843.23</v>
      </c>
      <c r="W100" s="214">
        <f t="shared" si="8"/>
        <v>-125843.23</v>
      </c>
    </row>
    <row r="101" spans="1:23" ht="24" x14ac:dyDescent="0.25">
      <c r="A101" s="25" t="s">
        <v>186</v>
      </c>
      <c r="B101" s="43" t="s">
        <v>1576</v>
      </c>
      <c r="C101" s="41" t="s">
        <v>2668</v>
      </c>
      <c r="D101" s="122" t="s">
        <v>1577</v>
      </c>
      <c r="E101" s="41" t="s">
        <v>1507</v>
      </c>
      <c r="F101" s="161">
        <v>4120</v>
      </c>
      <c r="G101" s="161"/>
      <c r="H101" s="189">
        <f t="shared" si="9"/>
        <v>0</v>
      </c>
      <c r="J101" s="204" t="s">
        <v>2938</v>
      </c>
      <c r="K101" s="39" t="s">
        <v>40</v>
      </c>
      <c r="L101" s="205">
        <v>2211.42</v>
      </c>
      <c r="M101" s="205">
        <v>148.21</v>
      </c>
      <c r="N101" s="205">
        <v>327754.56</v>
      </c>
      <c r="O101" s="214">
        <f t="shared" si="10"/>
        <v>1908.58</v>
      </c>
      <c r="V101" s="314">
        <v>518914</v>
      </c>
      <c r="W101" s="214">
        <f t="shared" si="8"/>
        <v>-518914</v>
      </c>
    </row>
    <row r="102" spans="1:23" ht="24" x14ac:dyDescent="0.25">
      <c r="A102" s="25" t="s">
        <v>187</v>
      </c>
      <c r="B102" s="41" t="s">
        <v>188</v>
      </c>
      <c r="C102" s="41" t="s">
        <v>2668</v>
      </c>
      <c r="D102" s="122" t="s">
        <v>1724</v>
      </c>
      <c r="E102" s="41" t="s">
        <v>1507</v>
      </c>
      <c r="F102" s="161">
        <v>88.54</v>
      </c>
      <c r="G102" s="161"/>
      <c r="H102" s="189">
        <f t="shared" si="9"/>
        <v>0</v>
      </c>
      <c r="J102" s="204" t="s">
        <v>2939</v>
      </c>
      <c r="K102" s="39" t="s">
        <v>40</v>
      </c>
      <c r="L102" s="205">
        <v>88.54</v>
      </c>
      <c r="M102" s="205">
        <v>183.99</v>
      </c>
      <c r="N102" s="205">
        <v>16290.47</v>
      </c>
      <c r="O102" s="214">
        <f t="shared" si="10"/>
        <v>0</v>
      </c>
      <c r="V102" s="314">
        <v>18048.88</v>
      </c>
      <c r="W102" s="214">
        <f t="shared" si="8"/>
        <v>-18048.88</v>
      </c>
    </row>
    <row r="103" spans="1:23" ht="24" x14ac:dyDescent="0.25">
      <c r="A103" s="25" t="s">
        <v>189</v>
      </c>
      <c r="B103" s="41" t="s">
        <v>190</v>
      </c>
      <c r="C103" s="41" t="s">
        <v>2668</v>
      </c>
      <c r="D103" s="122" t="s">
        <v>1726</v>
      </c>
      <c r="E103" s="41" t="s">
        <v>1507</v>
      </c>
      <c r="F103" s="161">
        <v>178.61</v>
      </c>
      <c r="G103" s="161"/>
      <c r="H103" s="189">
        <f t="shared" si="9"/>
        <v>0</v>
      </c>
      <c r="J103" s="204" t="s">
        <v>2940</v>
      </c>
      <c r="K103" s="39" t="s">
        <v>40</v>
      </c>
      <c r="L103" s="205">
        <v>178.61</v>
      </c>
      <c r="M103" s="205">
        <v>601.58000000000004</v>
      </c>
      <c r="N103" s="205">
        <v>107448.2</v>
      </c>
      <c r="O103" s="214">
        <f t="shared" si="10"/>
        <v>0</v>
      </c>
      <c r="V103" s="314">
        <v>119018.56</v>
      </c>
      <c r="W103" s="214">
        <f t="shared" si="8"/>
        <v>-119018.56</v>
      </c>
    </row>
    <row r="104" spans="1:23" ht="15" customHeight="1" x14ac:dyDescent="0.25">
      <c r="A104" s="28" t="s">
        <v>191</v>
      </c>
      <c r="B104" s="114" t="s">
        <v>192</v>
      </c>
      <c r="C104" s="115"/>
      <c r="D104" s="121"/>
      <c r="E104" s="116"/>
      <c r="F104" s="160"/>
      <c r="G104" s="181"/>
      <c r="H104" s="188">
        <f>+H105+H115+H121+H128+H133+H154</f>
        <v>0</v>
      </c>
      <c r="N104" s="203">
        <v>4034544.3</v>
      </c>
      <c r="O104" s="214">
        <f t="shared" si="10"/>
        <v>0</v>
      </c>
      <c r="V104" s="313">
        <v>5973711.4900000002</v>
      </c>
      <c r="W104" s="214">
        <f t="shared" si="8"/>
        <v>-5973711.4900000002</v>
      </c>
    </row>
    <row r="105" spans="1:23" x14ac:dyDescent="0.25">
      <c r="A105" s="26" t="s">
        <v>193</v>
      </c>
      <c r="B105" s="48" t="s">
        <v>194</v>
      </c>
      <c r="C105" s="48"/>
      <c r="D105" s="123"/>
      <c r="E105" s="49"/>
      <c r="F105" s="162"/>
      <c r="G105" s="162"/>
      <c r="H105" s="190">
        <f>SUM(H106:H114)</f>
        <v>0</v>
      </c>
      <c r="N105" s="206">
        <v>961690.44</v>
      </c>
      <c r="O105" s="214">
        <f t="shared" si="10"/>
        <v>0</v>
      </c>
      <c r="V105" s="315">
        <v>1133456.6299999997</v>
      </c>
      <c r="W105" s="214">
        <f t="shared" si="8"/>
        <v>-1133456.6299999997</v>
      </c>
    </row>
    <row r="106" spans="1:23" x14ac:dyDescent="0.25">
      <c r="A106" s="25" t="s">
        <v>195</v>
      </c>
      <c r="B106" s="41" t="s">
        <v>196</v>
      </c>
      <c r="C106" s="41" t="s">
        <v>2668</v>
      </c>
      <c r="D106" s="122" t="s">
        <v>1737</v>
      </c>
      <c r="E106" s="41" t="s">
        <v>1507</v>
      </c>
      <c r="F106" s="163">
        <v>10969.62</v>
      </c>
      <c r="G106" s="161"/>
      <c r="H106" s="189">
        <f t="shared" ref="H106:H114" si="11">ROUND((F106*G106),2)</f>
        <v>0</v>
      </c>
      <c r="J106" s="204" t="s">
        <v>2941</v>
      </c>
      <c r="K106" s="39" t="s">
        <v>40</v>
      </c>
      <c r="L106" s="205">
        <v>10969.62</v>
      </c>
      <c r="M106" s="205">
        <v>11.04</v>
      </c>
      <c r="N106" s="205">
        <v>121104.6</v>
      </c>
      <c r="O106" s="214">
        <f t="shared" si="10"/>
        <v>0</v>
      </c>
      <c r="V106" s="314">
        <v>127576.68</v>
      </c>
      <c r="W106" s="214">
        <f t="shared" si="8"/>
        <v>-127576.68</v>
      </c>
    </row>
    <row r="107" spans="1:23" x14ac:dyDescent="0.25">
      <c r="A107" s="25" t="s">
        <v>197</v>
      </c>
      <c r="B107" s="41" t="s">
        <v>198</v>
      </c>
      <c r="C107" s="41" t="s">
        <v>2668</v>
      </c>
      <c r="D107" s="122" t="s">
        <v>1738</v>
      </c>
      <c r="E107" s="41" t="s">
        <v>1507</v>
      </c>
      <c r="F107" s="163">
        <v>10969.62</v>
      </c>
      <c r="G107" s="161"/>
      <c r="H107" s="189">
        <f t="shared" si="11"/>
        <v>0</v>
      </c>
      <c r="J107" s="204" t="s">
        <v>2942</v>
      </c>
      <c r="K107" s="39" t="s">
        <v>40</v>
      </c>
      <c r="L107" s="205">
        <v>10969.62</v>
      </c>
      <c r="M107" s="205">
        <v>20.75</v>
      </c>
      <c r="N107" s="205">
        <v>227619.62</v>
      </c>
      <c r="O107" s="214">
        <f t="shared" si="10"/>
        <v>0</v>
      </c>
      <c r="V107" s="314">
        <v>241441.34</v>
      </c>
      <c r="W107" s="214">
        <f t="shared" si="8"/>
        <v>-241441.34</v>
      </c>
    </row>
    <row r="108" spans="1:23" x14ac:dyDescent="0.25">
      <c r="A108" s="25" t="s">
        <v>199</v>
      </c>
      <c r="B108" s="41" t="s">
        <v>200</v>
      </c>
      <c r="C108" s="41" t="s">
        <v>2668</v>
      </c>
      <c r="D108" s="122" t="s">
        <v>1743</v>
      </c>
      <c r="E108" s="41" t="s">
        <v>1507</v>
      </c>
      <c r="F108" s="163">
        <v>9167.26</v>
      </c>
      <c r="G108" s="161"/>
      <c r="H108" s="189">
        <f t="shared" si="11"/>
        <v>0</v>
      </c>
      <c r="J108" s="204" t="s">
        <v>2943</v>
      </c>
      <c r="K108" s="39" t="s">
        <v>40</v>
      </c>
      <c r="L108" s="205">
        <v>9167.26</v>
      </c>
      <c r="M108" s="205">
        <v>12.49</v>
      </c>
      <c r="N108" s="205">
        <v>114499.08</v>
      </c>
      <c r="O108" s="214">
        <f t="shared" si="10"/>
        <v>0</v>
      </c>
      <c r="V108" s="314">
        <v>117799.29</v>
      </c>
      <c r="W108" s="214">
        <f t="shared" si="8"/>
        <v>-117799.29</v>
      </c>
    </row>
    <row r="109" spans="1:23" ht="24" x14ac:dyDescent="0.25">
      <c r="A109" s="25" t="s">
        <v>201</v>
      </c>
      <c r="B109" s="41" t="s">
        <v>202</v>
      </c>
      <c r="C109" s="41" t="s">
        <v>2668</v>
      </c>
      <c r="D109" s="122" t="s">
        <v>1758</v>
      </c>
      <c r="E109" s="41" t="s">
        <v>1507</v>
      </c>
      <c r="F109" s="163">
        <v>1802.36</v>
      </c>
      <c r="G109" s="161"/>
      <c r="H109" s="189">
        <f t="shared" si="11"/>
        <v>0</v>
      </c>
      <c r="J109" s="204" t="s">
        <v>2944</v>
      </c>
      <c r="K109" s="39" t="s">
        <v>40</v>
      </c>
      <c r="L109" s="205">
        <v>1802.36</v>
      </c>
      <c r="M109" s="205">
        <v>72.209999999999994</v>
      </c>
      <c r="N109" s="205">
        <v>130148.42</v>
      </c>
      <c r="O109" s="214">
        <f t="shared" si="10"/>
        <v>0</v>
      </c>
      <c r="V109" s="314">
        <v>166249.69</v>
      </c>
      <c r="W109" s="214">
        <f t="shared" si="8"/>
        <v>-166249.69</v>
      </c>
    </row>
    <row r="110" spans="1:23" x14ac:dyDescent="0.25">
      <c r="A110" s="25" t="s">
        <v>203</v>
      </c>
      <c r="B110" s="41" t="s">
        <v>204</v>
      </c>
      <c r="C110" s="41" t="s">
        <v>2668</v>
      </c>
      <c r="D110" s="122" t="s">
        <v>1815</v>
      </c>
      <c r="E110" s="41" t="s">
        <v>1502</v>
      </c>
      <c r="F110" s="161">
        <v>650</v>
      </c>
      <c r="G110" s="161"/>
      <c r="H110" s="189">
        <f t="shared" si="11"/>
        <v>0</v>
      </c>
      <c r="J110" s="204" t="s">
        <v>2945</v>
      </c>
      <c r="K110" s="39" t="s">
        <v>58</v>
      </c>
      <c r="L110" s="205">
        <v>650</v>
      </c>
      <c r="M110" s="205">
        <v>22.65</v>
      </c>
      <c r="N110" s="205">
        <v>14722.5</v>
      </c>
      <c r="O110" s="214">
        <f t="shared" si="10"/>
        <v>0</v>
      </c>
      <c r="V110" s="314">
        <v>14300</v>
      </c>
      <c r="W110" s="214">
        <f t="shared" si="8"/>
        <v>-14300</v>
      </c>
    </row>
    <row r="111" spans="1:23" x14ac:dyDescent="0.25">
      <c r="A111" s="25" t="s">
        <v>205</v>
      </c>
      <c r="B111" s="41" t="s">
        <v>206</v>
      </c>
      <c r="C111" s="41" t="s">
        <v>2668</v>
      </c>
      <c r="D111" s="122" t="s">
        <v>1763</v>
      </c>
      <c r="E111" s="41" t="s">
        <v>1507</v>
      </c>
      <c r="F111" s="161">
        <v>518.24</v>
      </c>
      <c r="G111" s="161"/>
      <c r="H111" s="189">
        <f t="shared" si="11"/>
        <v>0</v>
      </c>
      <c r="J111" s="204" t="s">
        <v>2946</v>
      </c>
      <c r="K111" s="39" t="s">
        <v>40</v>
      </c>
      <c r="L111" s="205">
        <v>518.24</v>
      </c>
      <c r="M111" s="205">
        <v>473.66</v>
      </c>
      <c r="N111" s="205">
        <v>245469.56</v>
      </c>
      <c r="O111" s="214">
        <f t="shared" si="10"/>
        <v>0</v>
      </c>
      <c r="V111" s="314">
        <v>357082.91</v>
      </c>
      <c r="W111" s="214">
        <f t="shared" si="8"/>
        <v>-357082.91</v>
      </c>
    </row>
    <row r="112" spans="1:23" x14ac:dyDescent="0.25">
      <c r="A112" s="25" t="s">
        <v>207</v>
      </c>
      <c r="B112" s="41" t="s">
        <v>1460</v>
      </c>
      <c r="C112" s="41"/>
      <c r="D112" s="122" t="s">
        <v>208</v>
      </c>
      <c r="E112" s="41" t="s">
        <v>40</v>
      </c>
      <c r="F112" s="161">
        <v>267.35000000000002</v>
      </c>
      <c r="G112" s="161"/>
      <c r="H112" s="189">
        <f t="shared" si="11"/>
        <v>0</v>
      </c>
      <c r="J112" s="204" t="s">
        <v>208</v>
      </c>
      <c r="K112" s="39" t="s">
        <v>40</v>
      </c>
      <c r="L112" s="205">
        <v>267.35000000000002</v>
      </c>
      <c r="M112" s="205">
        <v>145.37</v>
      </c>
      <c r="N112" s="205">
        <v>38864.67</v>
      </c>
      <c r="O112" s="214">
        <f t="shared" si="10"/>
        <v>0</v>
      </c>
      <c r="V112" s="314">
        <v>38864.67</v>
      </c>
      <c r="W112" s="214">
        <f t="shared" si="8"/>
        <v>-38864.67</v>
      </c>
    </row>
    <row r="113" spans="1:23" x14ac:dyDescent="0.25">
      <c r="A113" s="25" t="s">
        <v>209</v>
      </c>
      <c r="B113" s="41" t="s">
        <v>1461</v>
      </c>
      <c r="C113" s="41"/>
      <c r="D113" s="122" t="s">
        <v>210</v>
      </c>
      <c r="E113" s="41" t="s">
        <v>40</v>
      </c>
      <c r="F113" s="161">
        <v>236.64</v>
      </c>
      <c r="G113" s="161"/>
      <c r="H113" s="189">
        <f t="shared" si="11"/>
        <v>0</v>
      </c>
      <c r="J113" s="204" t="s">
        <v>210</v>
      </c>
      <c r="K113" s="39" t="s">
        <v>40</v>
      </c>
      <c r="L113" s="205">
        <v>236.64</v>
      </c>
      <c r="M113" s="205">
        <v>124.52</v>
      </c>
      <c r="N113" s="205">
        <v>29466.41</v>
      </c>
      <c r="O113" s="214">
        <f t="shared" si="10"/>
        <v>0</v>
      </c>
      <c r="V113" s="314">
        <v>29466.41</v>
      </c>
      <c r="W113" s="214">
        <f t="shared" si="8"/>
        <v>-29466.41</v>
      </c>
    </row>
    <row r="114" spans="1:23" ht="24" x14ac:dyDescent="0.25">
      <c r="A114" s="25" t="s">
        <v>211</v>
      </c>
      <c r="B114" s="41" t="s">
        <v>212</v>
      </c>
      <c r="C114" s="41" t="s">
        <v>2668</v>
      </c>
      <c r="D114" s="122" t="s">
        <v>1759</v>
      </c>
      <c r="E114" s="41" t="s">
        <v>1507</v>
      </c>
      <c r="F114" s="161">
        <v>101.39</v>
      </c>
      <c r="G114" s="161"/>
      <c r="H114" s="189">
        <f t="shared" si="11"/>
        <v>0</v>
      </c>
      <c r="J114" s="204" t="s">
        <v>2947</v>
      </c>
      <c r="K114" s="39" t="s">
        <v>40</v>
      </c>
      <c r="L114" s="205">
        <v>101.39</v>
      </c>
      <c r="M114" s="205">
        <v>392.5</v>
      </c>
      <c r="N114" s="205">
        <v>39795.58</v>
      </c>
      <c r="O114" s="214">
        <f t="shared" si="10"/>
        <v>0</v>
      </c>
      <c r="V114" s="314">
        <v>40675.64</v>
      </c>
      <c r="W114" s="214">
        <f t="shared" si="8"/>
        <v>-40675.64</v>
      </c>
    </row>
    <row r="115" spans="1:23" x14ac:dyDescent="0.25">
      <c r="A115" s="26" t="s">
        <v>213</v>
      </c>
      <c r="B115" s="50" t="s">
        <v>214</v>
      </c>
      <c r="C115" s="50"/>
      <c r="D115" s="124"/>
      <c r="E115" s="51"/>
      <c r="F115" s="164"/>
      <c r="G115" s="164"/>
      <c r="H115" s="190">
        <f>SUM(H116:H120)</f>
        <v>0</v>
      </c>
      <c r="N115" s="206">
        <v>776887.81</v>
      </c>
      <c r="O115" s="214">
        <f t="shared" si="10"/>
        <v>0</v>
      </c>
      <c r="V115" s="315">
        <v>1405105.57</v>
      </c>
      <c r="W115" s="214">
        <f t="shared" si="8"/>
        <v>-1405105.57</v>
      </c>
    </row>
    <row r="116" spans="1:23" x14ac:dyDescent="0.25">
      <c r="A116" s="25" t="s">
        <v>215</v>
      </c>
      <c r="B116" s="42" t="s">
        <v>216</v>
      </c>
      <c r="C116" s="41" t="s">
        <v>2668</v>
      </c>
      <c r="D116" s="122" t="s">
        <v>1858</v>
      </c>
      <c r="E116" s="41" t="s">
        <v>1507</v>
      </c>
      <c r="F116" s="163">
        <v>10520.14</v>
      </c>
      <c r="G116" s="161"/>
      <c r="H116" s="189">
        <f>ROUND((F116*G116),2)</f>
        <v>0</v>
      </c>
      <c r="J116" s="204" t="s">
        <v>2948</v>
      </c>
      <c r="K116" s="39" t="s">
        <v>40</v>
      </c>
      <c r="L116" s="205">
        <v>10520.14</v>
      </c>
      <c r="M116" s="205">
        <v>16.38</v>
      </c>
      <c r="N116" s="205">
        <v>172319.89</v>
      </c>
      <c r="O116" s="214">
        <f t="shared" si="10"/>
        <v>0</v>
      </c>
      <c r="V116" s="314">
        <v>176422.75</v>
      </c>
      <c r="W116" s="214">
        <f t="shared" si="8"/>
        <v>-176422.75</v>
      </c>
    </row>
    <row r="117" spans="1:23" x14ac:dyDescent="0.25">
      <c r="A117" s="25" t="s">
        <v>217</v>
      </c>
      <c r="B117" s="42" t="s">
        <v>218</v>
      </c>
      <c r="C117" s="41" t="s">
        <v>2668</v>
      </c>
      <c r="D117" s="122" t="s">
        <v>1861</v>
      </c>
      <c r="E117" s="41" t="s">
        <v>1507</v>
      </c>
      <c r="F117" s="163">
        <v>387.57</v>
      </c>
      <c r="G117" s="161"/>
      <c r="H117" s="189">
        <f>ROUND((F117*G117),2)</f>
        <v>0</v>
      </c>
      <c r="J117" s="204" t="s">
        <v>2949</v>
      </c>
      <c r="K117" s="39" t="s">
        <v>40</v>
      </c>
      <c r="L117" s="205">
        <v>387.57</v>
      </c>
      <c r="M117" s="205">
        <v>30.53</v>
      </c>
      <c r="N117" s="205">
        <v>11832.51</v>
      </c>
      <c r="O117" s="214">
        <f t="shared" si="10"/>
        <v>0</v>
      </c>
      <c r="V117" s="314">
        <v>12072.81</v>
      </c>
      <c r="W117" s="214">
        <f t="shared" si="8"/>
        <v>-12072.81</v>
      </c>
    </row>
    <row r="118" spans="1:23" x14ac:dyDescent="0.25">
      <c r="A118" s="25" t="s">
        <v>219</v>
      </c>
      <c r="B118" s="42" t="s">
        <v>1462</v>
      </c>
      <c r="C118" s="42"/>
      <c r="D118" s="126" t="s">
        <v>220</v>
      </c>
      <c r="E118" s="42" t="s">
        <v>40</v>
      </c>
      <c r="F118" s="163">
        <v>16600</v>
      </c>
      <c r="G118" s="163"/>
      <c r="H118" s="189">
        <f>ROUND((F118*G118),2)</f>
        <v>0</v>
      </c>
      <c r="J118" s="204" t="s">
        <v>220</v>
      </c>
      <c r="K118" s="39" t="s">
        <v>40</v>
      </c>
      <c r="L118" s="205">
        <v>10132.57</v>
      </c>
      <c r="M118" s="205">
        <v>49.17</v>
      </c>
      <c r="N118" s="205">
        <v>498218.47</v>
      </c>
      <c r="O118" s="214">
        <f t="shared" si="10"/>
        <v>6467.43</v>
      </c>
      <c r="V118" s="314">
        <v>816222</v>
      </c>
      <c r="W118" s="214">
        <f t="shared" si="8"/>
        <v>-816222</v>
      </c>
    </row>
    <row r="119" spans="1:23" x14ac:dyDescent="0.25">
      <c r="A119" s="25" t="s">
        <v>221</v>
      </c>
      <c r="B119" s="42" t="s">
        <v>222</v>
      </c>
      <c r="C119" s="41" t="s">
        <v>2668</v>
      </c>
      <c r="D119" s="122" t="s">
        <v>1579</v>
      </c>
      <c r="E119" s="41" t="s">
        <v>1507</v>
      </c>
      <c r="F119" s="163">
        <v>2960</v>
      </c>
      <c r="G119" s="161"/>
      <c r="H119" s="193">
        <f>ROUND((F119*G119),2)</f>
        <v>0</v>
      </c>
      <c r="J119" s="204" t="s">
        <v>2950</v>
      </c>
      <c r="K119" s="39" t="s">
        <v>40</v>
      </c>
      <c r="L119" s="205">
        <v>460</v>
      </c>
      <c r="M119" s="205">
        <v>107</v>
      </c>
      <c r="N119" s="205">
        <v>49220</v>
      </c>
      <c r="O119" s="214">
        <f t="shared" si="10"/>
        <v>2500</v>
      </c>
      <c r="V119" s="318">
        <v>353808.8</v>
      </c>
      <c r="W119" s="214">
        <f t="shared" si="8"/>
        <v>-353808.8</v>
      </c>
    </row>
    <row r="120" spans="1:23" x14ac:dyDescent="0.25">
      <c r="A120" s="25" t="s">
        <v>223</v>
      </c>
      <c r="B120" s="42" t="s">
        <v>224</v>
      </c>
      <c r="C120" s="41" t="s">
        <v>2668</v>
      </c>
      <c r="D120" s="122" t="s">
        <v>1865</v>
      </c>
      <c r="E120" s="41" t="s">
        <v>1507</v>
      </c>
      <c r="F120" s="163">
        <v>1017.68</v>
      </c>
      <c r="G120" s="161"/>
      <c r="H120" s="189">
        <f>ROUND((F120*G120),2)</f>
        <v>0</v>
      </c>
      <c r="J120" s="204" t="s">
        <v>2951</v>
      </c>
      <c r="K120" s="39" t="s">
        <v>40</v>
      </c>
      <c r="L120" s="205">
        <v>1017.68</v>
      </c>
      <c r="M120" s="205">
        <v>44.51</v>
      </c>
      <c r="N120" s="205">
        <v>45296.94</v>
      </c>
      <c r="O120" s="214">
        <f t="shared" si="10"/>
        <v>0</v>
      </c>
      <c r="V120" s="314">
        <v>46579.21</v>
      </c>
      <c r="W120" s="214">
        <f t="shared" si="8"/>
        <v>-46579.21</v>
      </c>
    </row>
    <row r="121" spans="1:23" x14ac:dyDescent="0.25">
      <c r="A121" s="26" t="s">
        <v>225</v>
      </c>
      <c r="B121" s="50" t="s">
        <v>226</v>
      </c>
      <c r="C121" s="50"/>
      <c r="D121" s="124"/>
      <c r="E121" s="51"/>
      <c r="F121" s="164"/>
      <c r="G121" s="164"/>
      <c r="H121" s="190">
        <f>SUM(H122:H127)</f>
        <v>0</v>
      </c>
      <c r="N121" s="206">
        <v>497849.08</v>
      </c>
      <c r="O121" s="214">
        <f t="shared" si="10"/>
        <v>0</v>
      </c>
      <c r="V121" s="315">
        <v>808018.91999999993</v>
      </c>
      <c r="W121" s="214">
        <f t="shared" si="8"/>
        <v>-808018.91999999993</v>
      </c>
    </row>
    <row r="122" spans="1:23" x14ac:dyDescent="0.25">
      <c r="A122" s="25" t="s">
        <v>227</v>
      </c>
      <c r="B122" s="42" t="s">
        <v>228</v>
      </c>
      <c r="C122" s="41" t="s">
        <v>2668</v>
      </c>
      <c r="D122" s="122" t="s">
        <v>2324</v>
      </c>
      <c r="E122" s="41" t="s">
        <v>1507</v>
      </c>
      <c r="F122" s="163">
        <v>5017.6000000000004</v>
      </c>
      <c r="G122" s="161"/>
      <c r="H122" s="189">
        <f t="shared" ref="H122:H127" si="12">ROUND((F122*G122),2)</f>
        <v>0</v>
      </c>
      <c r="J122" s="204" t="s">
        <v>2952</v>
      </c>
      <c r="K122" s="39" t="s">
        <v>40</v>
      </c>
      <c r="L122" s="205">
        <v>5017.6000000000004</v>
      </c>
      <c r="M122" s="205">
        <v>8.06</v>
      </c>
      <c r="N122" s="205">
        <v>40441.86</v>
      </c>
      <c r="O122" s="214">
        <f t="shared" si="10"/>
        <v>0</v>
      </c>
      <c r="V122" s="314">
        <v>41646.080000000002</v>
      </c>
      <c r="W122" s="214">
        <f t="shared" si="8"/>
        <v>-41646.080000000002</v>
      </c>
    </row>
    <row r="123" spans="1:23" x14ac:dyDescent="0.25">
      <c r="A123" s="25" t="s">
        <v>229</v>
      </c>
      <c r="B123" s="42" t="s">
        <v>196</v>
      </c>
      <c r="C123" s="41" t="s">
        <v>2668</v>
      </c>
      <c r="D123" s="122" t="s">
        <v>1737</v>
      </c>
      <c r="E123" s="41" t="s">
        <v>1507</v>
      </c>
      <c r="F123" s="163">
        <v>2570</v>
      </c>
      <c r="G123" s="161"/>
      <c r="H123" s="189">
        <f t="shared" si="12"/>
        <v>0</v>
      </c>
      <c r="J123" s="204" t="s">
        <v>2941</v>
      </c>
      <c r="K123" s="39" t="s">
        <v>40</v>
      </c>
      <c r="L123" s="205">
        <v>2570</v>
      </c>
      <c r="M123" s="205">
        <v>11.04</v>
      </c>
      <c r="N123" s="205">
        <v>28372.799999999999</v>
      </c>
      <c r="O123" s="214">
        <f t="shared" si="10"/>
        <v>0</v>
      </c>
      <c r="V123" s="314">
        <v>29889.1</v>
      </c>
      <c r="W123" s="214">
        <f t="shared" si="8"/>
        <v>-29889.1</v>
      </c>
    </row>
    <row r="124" spans="1:23" x14ac:dyDescent="0.25">
      <c r="A124" s="25" t="s">
        <v>199</v>
      </c>
      <c r="B124" s="42" t="s">
        <v>200</v>
      </c>
      <c r="C124" s="41" t="s">
        <v>2668</v>
      </c>
      <c r="D124" s="122" t="s">
        <v>1743</v>
      </c>
      <c r="E124" s="41" t="s">
        <v>1507</v>
      </c>
      <c r="F124" s="163">
        <v>2570</v>
      </c>
      <c r="G124" s="161"/>
      <c r="H124" s="189">
        <f t="shared" si="12"/>
        <v>0</v>
      </c>
      <c r="J124" s="204"/>
      <c r="K124" s="39"/>
      <c r="L124" s="205"/>
      <c r="M124" s="205"/>
      <c r="N124" s="205"/>
      <c r="O124" s="214"/>
      <c r="V124" s="314">
        <v>33024.5</v>
      </c>
      <c r="W124" s="214">
        <f t="shared" si="8"/>
        <v>-33024.5</v>
      </c>
    </row>
    <row r="125" spans="1:23" x14ac:dyDescent="0.25">
      <c r="A125" s="25" t="s">
        <v>230</v>
      </c>
      <c r="B125" s="42" t="s">
        <v>231</v>
      </c>
      <c r="C125" s="41" t="s">
        <v>2668</v>
      </c>
      <c r="D125" s="122" t="s">
        <v>1739</v>
      </c>
      <c r="E125" s="41" t="s">
        <v>1507</v>
      </c>
      <c r="F125" s="163">
        <v>2570</v>
      </c>
      <c r="G125" s="161"/>
      <c r="H125" s="189">
        <f t="shared" si="12"/>
        <v>0</v>
      </c>
      <c r="J125" s="204" t="s">
        <v>2953</v>
      </c>
      <c r="K125" s="39" t="s">
        <v>40</v>
      </c>
      <c r="L125" s="205">
        <v>2570</v>
      </c>
      <c r="M125" s="205">
        <v>25.49</v>
      </c>
      <c r="N125" s="205">
        <v>65509.3</v>
      </c>
      <c r="O125" s="214">
        <f t="shared" si="10"/>
        <v>0</v>
      </c>
      <c r="V125" s="314">
        <v>68747.5</v>
      </c>
      <c r="W125" s="214">
        <f t="shared" si="8"/>
        <v>-68747.5</v>
      </c>
    </row>
    <row r="126" spans="1:23" x14ac:dyDescent="0.25">
      <c r="A126" s="25" t="s">
        <v>232</v>
      </c>
      <c r="B126" s="42" t="s">
        <v>233</v>
      </c>
      <c r="C126" s="41" t="s">
        <v>2668</v>
      </c>
      <c r="D126" s="122" t="s">
        <v>1863</v>
      </c>
      <c r="E126" s="41" t="s">
        <v>1507</v>
      </c>
      <c r="F126" s="163">
        <v>8548</v>
      </c>
      <c r="G126" s="161"/>
      <c r="H126" s="193">
        <f t="shared" si="12"/>
        <v>0</v>
      </c>
      <c r="J126" s="204" t="s">
        <v>2954</v>
      </c>
      <c r="K126" s="39" t="s">
        <v>40</v>
      </c>
      <c r="L126" s="205">
        <v>5017.6000000000004</v>
      </c>
      <c r="M126" s="205">
        <v>42.19</v>
      </c>
      <c r="N126" s="205">
        <v>211692.54</v>
      </c>
      <c r="O126" s="214">
        <f t="shared" si="10"/>
        <v>3530.3999999999996</v>
      </c>
      <c r="V126" s="318">
        <v>371752.52</v>
      </c>
      <c r="W126" s="214">
        <f t="shared" si="8"/>
        <v>-371752.52</v>
      </c>
    </row>
    <row r="127" spans="1:23" x14ac:dyDescent="0.25">
      <c r="A127" s="25" t="s">
        <v>234</v>
      </c>
      <c r="B127" s="41" t="s">
        <v>235</v>
      </c>
      <c r="C127" s="41" t="s">
        <v>2668</v>
      </c>
      <c r="D127" s="122" t="s">
        <v>1862</v>
      </c>
      <c r="E127" s="41" t="s">
        <v>1507</v>
      </c>
      <c r="F127" s="163">
        <v>8458</v>
      </c>
      <c r="G127" s="161"/>
      <c r="H127" s="193">
        <f t="shared" si="12"/>
        <v>0</v>
      </c>
      <c r="I127" s="32"/>
      <c r="J127" s="204" t="s">
        <v>2955</v>
      </c>
      <c r="K127" s="39" t="s">
        <v>40</v>
      </c>
      <c r="L127" s="205">
        <v>5017.6000000000004</v>
      </c>
      <c r="M127" s="205">
        <v>30.26</v>
      </c>
      <c r="N127" s="205">
        <v>151832.57999999999</v>
      </c>
      <c r="O127" s="214">
        <f t="shared" si="10"/>
        <v>3440.3999999999996</v>
      </c>
      <c r="V127" s="318">
        <v>262959.21999999997</v>
      </c>
      <c r="W127" s="214">
        <f t="shared" si="8"/>
        <v>-262959.21999999997</v>
      </c>
    </row>
    <row r="128" spans="1:23" x14ac:dyDescent="0.25">
      <c r="A128" s="26" t="s">
        <v>236</v>
      </c>
      <c r="B128" s="48" t="s">
        <v>237</v>
      </c>
      <c r="C128" s="48"/>
      <c r="D128" s="123"/>
      <c r="E128" s="49"/>
      <c r="F128" s="162"/>
      <c r="G128" s="162"/>
      <c r="H128" s="190">
        <f>SUM(H129:H132)</f>
        <v>0</v>
      </c>
      <c r="J128" s="32"/>
      <c r="K128" s="32"/>
      <c r="L128" s="32"/>
      <c r="M128" s="32"/>
      <c r="N128" s="206">
        <v>573038.48</v>
      </c>
      <c r="O128" s="214">
        <f t="shared" si="10"/>
        <v>0</v>
      </c>
      <c r="V128" s="315">
        <v>695024.53000000014</v>
      </c>
      <c r="W128" s="214">
        <f t="shared" si="8"/>
        <v>-695024.53000000014</v>
      </c>
    </row>
    <row r="129" spans="1:23" x14ac:dyDescent="0.25">
      <c r="A129" s="25" t="s">
        <v>238</v>
      </c>
      <c r="B129" s="41" t="s">
        <v>239</v>
      </c>
      <c r="C129" s="41" t="s">
        <v>2668</v>
      </c>
      <c r="D129" s="122" t="s">
        <v>1766</v>
      </c>
      <c r="E129" s="41" t="s">
        <v>1507</v>
      </c>
      <c r="F129" s="163">
        <v>2676.22</v>
      </c>
      <c r="G129" s="161"/>
      <c r="H129" s="189">
        <f>ROUND((F129*G129),2)</f>
        <v>0</v>
      </c>
      <c r="J129" s="204" t="s">
        <v>2956</v>
      </c>
      <c r="K129" s="39" t="s">
        <v>40</v>
      </c>
      <c r="L129" s="205">
        <v>2676.22</v>
      </c>
      <c r="M129" s="205">
        <v>84.54</v>
      </c>
      <c r="N129" s="205">
        <v>226247.64</v>
      </c>
      <c r="O129" s="214">
        <f t="shared" si="10"/>
        <v>0</v>
      </c>
      <c r="V129" s="314">
        <v>272894.15000000002</v>
      </c>
      <c r="W129" s="214">
        <f t="shared" si="8"/>
        <v>-272894.15000000002</v>
      </c>
    </row>
    <row r="130" spans="1:23" ht="24" x14ac:dyDescent="0.25">
      <c r="A130" s="25" t="s">
        <v>240</v>
      </c>
      <c r="B130" s="41" t="s">
        <v>241</v>
      </c>
      <c r="C130" s="41" t="s">
        <v>2668</v>
      </c>
      <c r="D130" s="122" t="s">
        <v>1767</v>
      </c>
      <c r="E130" s="41" t="s">
        <v>1507</v>
      </c>
      <c r="F130" s="163">
        <v>974.92</v>
      </c>
      <c r="G130" s="161"/>
      <c r="H130" s="189">
        <f>ROUND((F130*G130),2)</f>
        <v>0</v>
      </c>
      <c r="J130" s="204" t="s">
        <v>2957</v>
      </c>
      <c r="K130" s="39" t="s">
        <v>40</v>
      </c>
      <c r="L130" s="205">
        <v>974.92</v>
      </c>
      <c r="M130" s="205">
        <v>215.57</v>
      </c>
      <c r="N130" s="205">
        <v>210163.5</v>
      </c>
      <c r="O130" s="214">
        <f t="shared" si="10"/>
        <v>0</v>
      </c>
      <c r="V130" s="314">
        <v>283828.46000000002</v>
      </c>
      <c r="W130" s="214">
        <f t="shared" si="8"/>
        <v>-283828.46000000002</v>
      </c>
    </row>
    <row r="131" spans="1:23" x14ac:dyDescent="0.25">
      <c r="A131" s="25" t="s">
        <v>242</v>
      </c>
      <c r="B131" s="41" t="s">
        <v>1459</v>
      </c>
      <c r="C131" s="41"/>
      <c r="D131" s="126" t="s">
        <v>243</v>
      </c>
      <c r="E131" s="42" t="s">
        <v>58</v>
      </c>
      <c r="F131" s="163">
        <v>4165.87</v>
      </c>
      <c r="G131" s="163"/>
      <c r="H131" s="193">
        <f>ROUND((F131*G131),2)</f>
        <v>0</v>
      </c>
      <c r="J131" s="204" t="s">
        <v>243</v>
      </c>
      <c r="K131" s="39" t="s">
        <v>58</v>
      </c>
      <c r="L131" s="205">
        <v>4165.87</v>
      </c>
      <c r="M131" s="205">
        <v>28.99</v>
      </c>
      <c r="N131" s="205">
        <v>120768.57</v>
      </c>
      <c r="O131" s="214">
        <f t="shared" si="10"/>
        <v>0</v>
      </c>
      <c r="V131" s="318">
        <v>120768.57</v>
      </c>
      <c r="W131" s="214">
        <f t="shared" si="8"/>
        <v>-120768.57</v>
      </c>
    </row>
    <row r="132" spans="1:23" x14ac:dyDescent="0.25">
      <c r="A132" s="25" t="s">
        <v>244</v>
      </c>
      <c r="B132" s="41" t="s">
        <v>245</v>
      </c>
      <c r="C132" s="41" t="s">
        <v>2668</v>
      </c>
      <c r="D132" s="122" t="s">
        <v>1770</v>
      </c>
      <c r="E132" s="41" t="s">
        <v>1527</v>
      </c>
      <c r="F132" s="161">
        <v>829</v>
      </c>
      <c r="G132" s="161"/>
      <c r="H132" s="189">
        <f>ROUND((F132*G132),2)</f>
        <v>0</v>
      </c>
      <c r="J132" s="204" t="s">
        <v>2958</v>
      </c>
      <c r="K132" s="39" t="s">
        <v>17</v>
      </c>
      <c r="L132" s="205">
        <v>829</v>
      </c>
      <c r="M132" s="205">
        <v>19.13</v>
      </c>
      <c r="N132" s="205">
        <v>15858.77</v>
      </c>
      <c r="O132" s="214">
        <f t="shared" si="10"/>
        <v>0</v>
      </c>
      <c r="V132" s="314">
        <v>17533.349999999999</v>
      </c>
      <c r="W132" s="214">
        <f t="shared" si="8"/>
        <v>-17533.349999999999</v>
      </c>
    </row>
    <row r="133" spans="1:23" x14ac:dyDescent="0.25">
      <c r="A133" s="26" t="s">
        <v>246</v>
      </c>
      <c r="B133" s="48" t="s">
        <v>247</v>
      </c>
      <c r="C133" s="48"/>
      <c r="D133" s="123"/>
      <c r="E133" s="49"/>
      <c r="F133" s="162"/>
      <c r="G133" s="162"/>
      <c r="H133" s="190">
        <f>SUM(H134:H153)</f>
        <v>0</v>
      </c>
      <c r="N133" s="206">
        <v>1225078.49</v>
      </c>
      <c r="O133" s="214">
        <f t="shared" si="10"/>
        <v>0</v>
      </c>
      <c r="V133" s="315">
        <v>1710371.17</v>
      </c>
      <c r="W133" s="214">
        <f t="shared" si="8"/>
        <v>-1710371.17</v>
      </c>
    </row>
    <row r="134" spans="1:23" x14ac:dyDescent="0.25">
      <c r="A134" s="25" t="s">
        <v>248</v>
      </c>
      <c r="B134" s="41" t="s">
        <v>249</v>
      </c>
      <c r="C134" s="41" t="s">
        <v>2668</v>
      </c>
      <c r="D134" s="122" t="s">
        <v>1715</v>
      </c>
      <c r="E134" s="41" t="s">
        <v>1606</v>
      </c>
      <c r="F134" s="161">
        <v>18.649999999999999</v>
      </c>
      <c r="G134" s="161"/>
      <c r="H134" s="189">
        <f t="shared" ref="H134:H153" si="13">ROUND((F134*G134),2)</f>
        <v>0</v>
      </c>
      <c r="J134" s="204" t="s">
        <v>2959</v>
      </c>
      <c r="K134" s="39" t="s">
        <v>2891</v>
      </c>
      <c r="L134" s="205">
        <v>18.649999999999999</v>
      </c>
      <c r="M134" s="205">
        <v>145.71</v>
      </c>
      <c r="N134" s="205">
        <v>2717.49</v>
      </c>
      <c r="O134" s="214">
        <f t="shared" si="10"/>
        <v>0</v>
      </c>
      <c r="V134" s="314">
        <v>3231.86</v>
      </c>
      <c r="W134" s="214">
        <f t="shared" si="8"/>
        <v>-3231.86</v>
      </c>
    </row>
    <row r="135" spans="1:23" x14ac:dyDescent="0.25">
      <c r="A135" s="25" t="s">
        <v>250</v>
      </c>
      <c r="B135" s="41" t="s">
        <v>251</v>
      </c>
      <c r="C135" s="41" t="s">
        <v>2668</v>
      </c>
      <c r="D135" s="122" t="s">
        <v>3594</v>
      </c>
      <c r="E135" s="41" t="s">
        <v>1507</v>
      </c>
      <c r="F135" s="161">
        <v>372.96</v>
      </c>
      <c r="G135" s="161"/>
      <c r="H135" s="189">
        <f t="shared" si="13"/>
        <v>0</v>
      </c>
      <c r="J135" s="204" t="s">
        <v>2960</v>
      </c>
      <c r="K135" s="39" t="s">
        <v>40</v>
      </c>
      <c r="L135" s="205">
        <v>372.96</v>
      </c>
      <c r="M135" s="205">
        <v>2.9</v>
      </c>
      <c r="N135" s="205">
        <v>1081.58</v>
      </c>
      <c r="O135" s="214">
        <f t="shared" si="10"/>
        <v>0</v>
      </c>
      <c r="V135" s="314">
        <v>1376.22</v>
      </c>
      <c r="W135" s="214">
        <f t="shared" si="8"/>
        <v>-1376.22</v>
      </c>
    </row>
    <row r="136" spans="1:23" x14ac:dyDescent="0.25">
      <c r="A136" s="25" t="s">
        <v>252</v>
      </c>
      <c r="B136" s="41" t="s">
        <v>253</v>
      </c>
      <c r="C136" s="41" t="s">
        <v>2668</v>
      </c>
      <c r="D136" s="122" t="s">
        <v>1735</v>
      </c>
      <c r="E136" s="41" t="s">
        <v>1606</v>
      </c>
      <c r="F136" s="161">
        <v>37.299999999999997</v>
      </c>
      <c r="G136" s="161"/>
      <c r="H136" s="189">
        <f t="shared" si="13"/>
        <v>0</v>
      </c>
      <c r="J136" s="204" t="s">
        <v>2961</v>
      </c>
      <c r="K136" s="39" t="s">
        <v>2891</v>
      </c>
      <c r="L136" s="205">
        <v>37.299999999999997</v>
      </c>
      <c r="M136" s="205">
        <v>654.84</v>
      </c>
      <c r="N136" s="205">
        <v>24425.53</v>
      </c>
      <c r="O136" s="214">
        <f t="shared" si="10"/>
        <v>0</v>
      </c>
      <c r="V136" s="314">
        <v>25873.15</v>
      </c>
      <c r="W136" s="214">
        <f t="shared" si="8"/>
        <v>-25873.15</v>
      </c>
    </row>
    <row r="137" spans="1:23" x14ac:dyDescent="0.25">
      <c r="A137" s="25" t="s">
        <v>254</v>
      </c>
      <c r="B137" s="41" t="s">
        <v>255</v>
      </c>
      <c r="C137" s="41" t="s">
        <v>2668</v>
      </c>
      <c r="D137" s="122" t="s">
        <v>1734</v>
      </c>
      <c r="E137" s="41" t="s">
        <v>1606</v>
      </c>
      <c r="F137" s="161">
        <v>200.56</v>
      </c>
      <c r="G137" s="161"/>
      <c r="H137" s="189">
        <f t="shared" si="13"/>
        <v>0</v>
      </c>
      <c r="J137" s="204" t="s">
        <v>2962</v>
      </c>
      <c r="K137" s="39" t="s">
        <v>2891</v>
      </c>
      <c r="L137" s="205">
        <v>200.56</v>
      </c>
      <c r="M137" s="205">
        <v>731.82</v>
      </c>
      <c r="N137" s="205">
        <v>146773.82</v>
      </c>
      <c r="O137" s="214">
        <f t="shared" si="10"/>
        <v>0</v>
      </c>
      <c r="V137" s="314">
        <v>152217.01999999999</v>
      </c>
      <c r="W137" s="214">
        <f t="shared" si="8"/>
        <v>-152217.01999999999</v>
      </c>
    </row>
    <row r="138" spans="1:23" x14ac:dyDescent="0.25">
      <c r="A138" s="25" t="s">
        <v>256</v>
      </c>
      <c r="B138" s="41" t="s">
        <v>257</v>
      </c>
      <c r="C138" s="41" t="s">
        <v>2668</v>
      </c>
      <c r="D138" s="122" t="s">
        <v>1760</v>
      </c>
      <c r="E138" s="41" t="s">
        <v>1507</v>
      </c>
      <c r="F138" s="161">
        <v>363.47</v>
      </c>
      <c r="G138" s="161"/>
      <c r="H138" s="189">
        <f t="shared" si="13"/>
        <v>0</v>
      </c>
      <c r="J138" s="204" t="s">
        <v>2963</v>
      </c>
      <c r="K138" s="39" t="s">
        <v>40</v>
      </c>
      <c r="L138" s="205">
        <v>363.47</v>
      </c>
      <c r="M138" s="205">
        <v>433.95</v>
      </c>
      <c r="N138" s="205">
        <v>157727.81</v>
      </c>
      <c r="O138" s="214">
        <f t="shared" si="10"/>
        <v>0</v>
      </c>
      <c r="V138" s="314">
        <v>163328.88</v>
      </c>
      <c r="W138" s="214">
        <f t="shared" si="8"/>
        <v>-163328.88</v>
      </c>
    </row>
    <row r="139" spans="1:23" ht="24" x14ac:dyDescent="0.25">
      <c r="A139" s="25" t="s">
        <v>258</v>
      </c>
      <c r="B139" s="41" t="s">
        <v>259</v>
      </c>
      <c r="C139" s="41" t="s">
        <v>2668</v>
      </c>
      <c r="D139" s="122" t="s">
        <v>1762</v>
      </c>
      <c r="E139" s="41" t="s">
        <v>1502</v>
      </c>
      <c r="F139" s="161">
        <v>167.79</v>
      </c>
      <c r="G139" s="161"/>
      <c r="H139" s="189">
        <f t="shared" si="13"/>
        <v>0</v>
      </c>
      <c r="J139" s="204" t="s">
        <v>2964</v>
      </c>
      <c r="K139" s="39" t="s">
        <v>58</v>
      </c>
      <c r="L139" s="205">
        <v>167.79</v>
      </c>
      <c r="M139" s="205">
        <v>86.05</v>
      </c>
      <c r="N139" s="205">
        <v>14438.33</v>
      </c>
      <c r="O139" s="214">
        <f t="shared" si="10"/>
        <v>0</v>
      </c>
      <c r="V139" s="314">
        <v>15658.16</v>
      </c>
      <c r="W139" s="214">
        <f t="shared" si="8"/>
        <v>-15658.16</v>
      </c>
    </row>
    <row r="140" spans="1:23" ht="24" x14ac:dyDescent="0.25">
      <c r="A140" s="25" t="s">
        <v>260</v>
      </c>
      <c r="B140" s="41" t="s">
        <v>261</v>
      </c>
      <c r="C140" s="41" t="s">
        <v>2668</v>
      </c>
      <c r="D140" s="122" t="s">
        <v>1761</v>
      </c>
      <c r="E140" s="41" t="s">
        <v>1502</v>
      </c>
      <c r="F140" s="161">
        <v>346.44</v>
      </c>
      <c r="G140" s="161"/>
      <c r="H140" s="189">
        <f t="shared" si="13"/>
        <v>0</v>
      </c>
      <c r="J140" s="204" t="s">
        <v>2965</v>
      </c>
      <c r="K140" s="39" t="s">
        <v>58</v>
      </c>
      <c r="L140" s="205">
        <v>346.44</v>
      </c>
      <c r="M140" s="205">
        <v>174.66</v>
      </c>
      <c r="N140" s="205">
        <v>60509.21</v>
      </c>
      <c r="O140" s="214">
        <f t="shared" si="10"/>
        <v>0</v>
      </c>
      <c r="V140" s="314">
        <v>64479.41</v>
      </c>
      <c r="W140" s="214">
        <f t="shared" si="8"/>
        <v>-64479.41</v>
      </c>
    </row>
    <row r="141" spans="1:23" ht="36" x14ac:dyDescent="0.25">
      <c r="A141" s="30" t="s">
        <v>262</v>
      </c>
      <c r="B141" s="42" t="s">
        <v>263</v>
      </c>
      <c r="C141" s="41" t="s">
        <v>2668</v>
      </c>
      <c r="D141" s="122" t="s">
        <v>1756</v>
      </c>
      <c r="E141" s="41" t="s">
        <v>1507</v>
      </c>
      <c r="F141" s="163">
        <v>3550</v>
      </c>
      <c r="G141" s="161"/>
      <c r="H141" s="193">
        <f t="shared" si="13"/>
        <v>0</v>
      </c>
      <c r="I141" s="33"/>
      <c r="J141" s="204" t="s">
        <v>2966</v>
      </c>
      <c r="K141" s="39" t="s">
        <v>40</v>
      </c>
      <c r="L141" s="205">
        <v>2737.4</v>
      </c>
      <c r="M141" s="205">
        <v>215.55</v>
      </c>
      <c r="N141" s="205">
        <v>590046.56999999995</v>
      </c>
      <c r="O141" s="214">
        <f t="shared" si="10"/>
        <v>812.59999999999991</v>
      </c>
      <c r="V141" s="318">
        <v>662075</v>
      </c>
      <c r="W141" s="214">
        <f t="shared" si="8"/>
        <v>-662075</v>
      </c>
    </row>
    <row r="142" spans="1:23" ht="36" x14ac:dyDescent="0.25">
      <c r="A142" s="30" t="s">
        <v>264</v>
      </c>
      <c r="B142" s="42" t="s">
        <v>265</v>
      </c>
      <c r="C142" s="41" t="s">
        <v>2668</v>
      </c>
      <c r="D142" s="122" t="s">
        <v>1757</v>
      </c>
      <c r="E142" s="41" t="s">
        <v>1502</v>
      </c>
      <c r="F142" s="163">
        <v>2723</v>
      </c>
      <c r="G142" s="161"/>
      <c r="H142" s="193">
        <f t="shared" si="13"/>
        <v>0</v>
      </c>
      <c r="I142" s="33"/>
      <c r="J142" s="204" t="s">
        <v>2967</v>
      </c>
      <c r="K142" s="39" t="s">
        <v>58</v>
      </c>
      <c r="L142" s="205">
        <v>1823.01</v>
      </c>
      <c r="M142" s="205">
        <v>42.15</v>
      </c>
      <c r="N142" s="205">
        <v>76839.87</v>
      </c>
      <c r="O142" s="214">
        <f t="shared" si="10"/>
        <v>899.99</v>
      </c>
      <c r="V142" s="318">
        <v>101077.75999999999</v>
      </c>
      <c r="W142" s="214">
        <f t="shared" ref="W142:W205" si="14">H142-V142</f>
        <v>-101077.75999999999</v>
      </c>
    </row>
    <row r="143" spans="1:23" x14ac:dyDescent="0.25">
      <c r="A143" s="25" t="s">
        <v>266</v>
      </c>
      <c r="B143" s="41" t="s">
        <v>1463</v>
      </c>
      <c r="C143" s="41"/>
      <c r="D143" s="122" t="s">
        <v>267</v>
      </c>
      <c r="E143" s="41" t="s">
        <v>40</v>
      </c>
      <c r="F143" s="161">
        <v>51.03</v>
      </c>
      <c r="G143" s="161"/>
      <c r="H143" s="189">
        <f t="shared" si="13"/>
        <v>0</v>
      </c>
      <c r="J143" s="204" t="s">
        <v>267</v>
      </c>
      <c r="K143" s="39" t="s">
        <v>40</v>
      </c>
      <c r="L143" s="205">
        <v>51.03</v>
      </c>
      <c r="M143" s="205">
        <v>473.47</v>
      </c>
      <c r="N143" s="205">
        <v>24161.17</v>
      </c>
      <c r="O143" s="214">
        <f t="shared" si="10"/>
        <v>0</v>
      </c>
      <c r="V143" s="314">
        <v>24161.17</v>
      </c>
      <c r="W143" s="214">
        <f t="shared" si="14"/>
        <v>-24161.17</v>
      </c>
    </row>
    <row r="144" spans="1:23" x14ac:dyDescent="0.25">
      <c r="A144" s="25" t="s">
        <v>268</v>
      </c>
      <c r="B144" s="41" t="s">
        <v>269</v>
      </c>
      <c r="C144" s="41" t="s">
        <v>2668</v>
      </c>
      <c r="D144" s="122" t="s">
        <v>1749</v>
      </c>
      <c r="E144" s="41" t="s">
        <v>1507</v>
      </c>
      <c r="F144" s="161">
        <v>321.93</v>
      </c>
      <c r="G144" s="161"/>
      <c r="H144" s="189">
        <f t="shared" si="13"/>
        <v>0</v>
      </c>
      <c r="J144" s="204" t="s">
        <v>2968</v>
      </c>
      <c r="K144" s="39" t="s">
        <v>40</v>
      </c>
      <c r="L144" s="205">
        <v>321.93</v>
      </c>
      <c r="M144" s="205">
        <v>190.81</v>
      </c>
      <c r="N144" s="205">
        <v>61427.46</v>
      </c>
      <c r="O144" s="214">
        <f t="shared" si="10"/>
        <v>0</v>
      </c>
      <c r="V144" s="314">
        <v>81686.52</v>
      </c>
      <c r="W144" s="214">
        <f t="shared" si="14"/>
        <v>-81686.52</v>
      </c>
    </row>
    <row r="145" spans="1:23" ht="24" x14ac:dyDescent="0.25">
      <c r="A145" s="25" t="s">
        <v>270</v>
      </c>
      <c r="B145" s="41" t="s">
        <v>271</v>
      </c>
      <c r="C145" s="41" t="s">
        <v>2668</v>
      </c>
      <c r="D145" s="122" t="s">
        <v>1748</v>
      </c>
      <c r="E145" s="41" t="s">
        <v>1502</v>
      </c>
      <c r="F145" s="161">
        <v>314.24</v>
      </c>
      <c r="G145" s="161"/>
      <c r="H145" s="189">
        <f t="shared" si="13"/>
        <v>0</v>
      </c>
      <c r="J145" s="204" t="s">
        <v>2969</v>
      </c>
      <c r="K145" s="39" t="s">
        <v>58</v>
      </c>
      <c r="L145" s="205">
        <v>314.24</v>
      </c>
      <c r="M145" s="205">
        <v>88.47</v>
      </c>
      <c r="N145" s="205">
        <v>27800.81</v>
      </c>
      <c r="O145" s="214">
        <f t="shared" si="10"/>
        <v>0</v>
      </c>
      <c r="V145" s="314">
        <v>37586.25</v>
      </c>
      <c r="W145" s="214">
        <f t="shared" si="14"/>
        <v>-37586.25</v>
      </c>
    </row>
    <row r="146" spans="1:23" x14ac:dyDescent="0.25">
      <c r="A146" s="25" t="s">
        <v>272</v>
      </c>
      <c r="B146" s="41" t="s">
        <v>273</v>
      </c>
      <c r="C146" s="41" t="s">
        <v>2668</v>
      </c>
      <c r="D146" s="122" t="s">
        <v>1745</v>
      </c>
      <c r="E146" s="41" t="s">
        <v>1507</v>
      </c>
      <c r="F146" s="161">
        <v>52.32</v>
      </c>
      <c r="G146" s="161"/>
      <c r="H146" s="189">
        <f t="shared" si="13"/>
        <v>0</v>
      </c>
      <c r="J146" s="204" t="s">
        <v>2970</v>
      </c>
      <c r="K146" s="39" t="s">
        <v>40</v>
      </c>
      <c r="L146" s="205">
        <v>52.32</v>
      </c>
      <c r="M146" s="205">
        <v>37.159999999999997</v>
      </c>
      <c r="N146" s="205">
        <v>1944.21</v>
      </c>
      <c r="O146" s="214">
        <f t="shared" si="10"/>
        <v>0</v>
      </c>
      <c r="V146" s="314">
        <v>1974.03</v>
      </c>
      <c r="W146" s="214">
        <f t="shared" si="14"/>
        <v>-1974.03</v>
      </c>
    </row>
    <row r="147" spans="1:23" x14ac:dyDescent="0.25">
      <c r="A147" s="25" t="s">
        <v>274</v>
      </c>
      <c r="B147" s="41" t="s">
        <v>275</v>
      </c>
      <c r="C147" s="41" t="s">
        <v>2668</v>
      </c>
      <c r="D147" s="122" t="s">
        <v>1764</v>
      </c>
      <c r="E147" s="41" t="s">
        <v>1502</v>
      </c>
      <c r="F147" s="161">
        <v>280</v>
      </c>
      <c r="G147" s="161"/>
      <c r="H147" s="189">
        <f t="shared" si="13"/>
        <v>0</v>
      </c>
      <c r="J147" s="204" t="s">
        <v>2971</v>
      </c>
      <c r="K147" s="39" t="s">
        <v>58</v>
      </c>
      <c r="L147" s="205">
        <v>280</v>
      </c>
      <c r="M147" s="205">
        <v>25.3</v>
      </c>
      <c r="N147" s="205">
        <v>7084</v>
      </c>
      <c r="O147" s="214">
        <f t="shared" si="10"/>
        <v>0</v>
      </c>
      <c r="V147" s="314">
        <v>7291.2</v>
      </c>
      <c r="W147" s="214">
        <f t="shared" si="14"/>
        <v>-7291.2</v>
      </c>
    </row>
    <row r="148" spans="1:23" x14ac:dyDescent="0.25">
      <c r="A148" s="25" t="s">
        <v>276</v>
      </c>
      <c r="B148" s="41" t="s">
        <v>277</v>
      </c>
      <c r="C148" s="41" t="s">
        <v>2668</v>
      </c>
      <c r="D148" s="122" t="s">
        <v>1747</v>
      </c>
      <c r="E148" s="41" t="s">
        <v>1507</v>
      </c>
      <c r="F148" s="161">
        <v>180</v>
      </c>
      <c r="G148" s="161"/>
      <c r="H148" s="189">
        <f t="shared" si="13"/>
        <v>0</v>
      </c>
      <c r="J148" s="204" t="s">
        <v>2972</v>
      </c>
      <c r="K148" s="39" t="s">
        <v>40</v>
      </c>
      <c r="L148" s="205">
        <v>180</v>
      </c>
      <c r="M148" s="205">
        <v>86.21</v>
      </c>
      <c r="N148" s="205">
        <v>15517.8</v>
      </c>
      <c r="O148" s="214">
        <f t="shared" si="10"/>
        <v>0</v>
      </c>
      <c r="V148" s="314">
        <v>16716.599999999999</v>
      </c>
      <c r="W148" s="214">
        <f t="shared" si="14"/>
        <v>-16716.599999999999</v>
      </c>
    </row>
    <row r="149" spans="1:23" x14ac:dyDescent="0.25">
      <c r="A149" s="25" t="s">
        <v>278</v>
      </c>
      <c r="B149" s="41" t="s">
        <v>279</v>
      </c>
      <c r="C149" s="41" t="s">
        <v>2668</v>
      </c>
      <c r="D149" s="122" t="s">
        <v>1752</v>
      </c>
      <c r="E149" s="41" t="s">
        <v>1502</v>
      </c>
      <c r="F149" s="161">
        <v>80</v>
      </c>
      <c r="G149" s="161"/>
      <c r="H149" s="189">
        <f t="shared" si="13"/>
        <v>0</v>
      </c>
      <c r="J149" s="204" t="s">
        <v>2973</v>
      </c>
      <c r="K149" s="39" t="s">
        <v>58</v>
      </c>
      <c r="L149" s="205">
        <v>80</v>
      </c>
      <c r="M149" s="205">
        <v>38.67</v>
      </c>
      <c r="N149" s="205">
        <v>3093.6</v>
      </c>
      <c r="O149" s="214">
        <f t="shared" si="10"/>
        <v>0</v>
      </c>
      <c r="V149" s="314">
        <v>3381.6</v>
      </c>
      <c r="W149" s="214">
        <f t="shared" si="14"/>
        <v>-3381.6</v>
      </c>
    </row>
    <row r="150" spans="1:23" x14ac:dyDescent="0.25">
      <c r="A150" s="25" t="s">
        <v>280</v>
      </c>
      <c r="B150" s="41" t="s">
        <v>281</v>
      </c>
      <c r="C150" s="41" t="s">
        <v>2668</v>
      </c>
      <c r="D150" s="122" t="s">
        <v>1753</v>
      </c>
      <c r="E150" s="41" t="s">
        <v>1502</v>
      </c>
      <c r="F150" s="161">
        <v>90</v>
      </c>
      <c r="G150" s="161"/>
      <c r="H150" s="189">
        <f t="shared" si="13"/>
        <v>0</v>
      </c>
      <c r="J150" s="204" t="s">
        <v>2974</v>
      </c>
      <c r="K150" s="39" t="s">
        <v>58</v>
      </c>
      <c r="L150" s="205">
        <v>90</v>
      </c>
      <c r="M150" s="205">
        <v>26.2</v>
      </c>
      <c r="N150" s="205">
        <v>2358</v>
      </c>
      <c r="O150" s="214">
        <f t="shared" si="10"/>
        <v>0</v>
      </c>
      <c r="V150" s="314">
        <v>3152.7</v>
      </c>
      <c r="W150" s="214">
        <f t="shared" si="14"/>
        <v>-3152.7</v>
      </c>
    </row>
    <row r="151" spans="1:23" x14ac:dyDescent="0.25">
      <c r="A151" s="25" t="s">
        <v>282</v>
      </c>
      <c r="B151" s="41" t="s">
        <v>283</v>
      </c>
      <c r="C151" s="41" t="s">
        <v>2668</v>
      </c>
      <c r="D151" s="122" t="s">
        <v>1754</v>
      </c>
      <c r="E151" s="41" t="s">
        <v>1507</v>
      </c>
      <c r="F151" s="161">
        <v>189</v>
      </c>
      <c r="G151" s="161"/>
      <c r="H151" s="189">
        <f t="shared" si="13"/>
        <v>0</v>
      </c>
      <c r="J151" s="204" t="s">
        <v>2975</v>
      </c>
      <c r="K151" s="39" t="s">
        <v>40</v>
      </c>
      <c r="L151" s="205">
        <v>189</v>
      </c>
      <c r="M151" s="205">
        <v>30.87</v>
      </c>
      <c r="N151" s="205">
        <v>5834.43</v>
      </c>
      <c r="O151" s="214">
        <f t="shared" si="10"/>
        <v>0</v>
      </c>
      <c r="V151" s="314">
        <v>6040.44</v>
      </c>
      <c r="W151" s="214">
        <f t="shared" si="14"/>
        <v>-6040.44</v>
      </c>
    </row>
    <row r="152" spans="1:23" x14ac:dyDescent="0.25">
      <c r="A152" s="25" t="s">
        <v>284</v>
      </c>
      <c r="B152" s="41" t="s">
        <v>285</v>
      </c>
      <c r="C152" s="41" t="s">
        <v>2668</v>
      </c>
      <c r="D152" s="122" t="s">
        <v>1755</v>
      </c>
      <c r="E152" s="41" t="s">
        <v>1502</v>
      </c>
      <c r="F152" s="161">
        <v>80</v>
      </c>
      <c r="G152" s="161"/>
      <c r="H152" s="189">
        <f t="shared" si="13"/>
        <v>0</v>
      </c>
      <c r="J152" s="204" t="s">
        <v>2976</v>
      </c>
      <c r="K152" s="39" t="s">
        <v>58</v>
      </c>
      <c r="L152" s="205">
        <v>80</v>
      </c>
      <c r="M152" s="205">
        <v>16.21</v>
      </c>
      <c r="N152" s="205">
        <v>1296.8</v>
      </c>
      <c r="O152" s="214">
        <f t="shared" si="10"/>
        <v>0</v>
      </c>
      <c r="V152" s="314">
        <v>1343.2</v>
      </c>
      <c r="W152" s="214">
        <f t="shared" si="14"/>
        <v>-1343.2</v>
      </c>
    </row>
    <row r="153" spans="1:23" x14ac:dyDescent="0.25">
      <c r="A153" s="29" t="s">
        <v>1506</v>
      </c>
      <c r="B153" s="44" t="s">
        <v>1505</v>
      </c>
      <c r="C153" s="41" t="s">
        <v>2668</v>
      </c>
      <c r="D153" s="122" t="s">
        <v>1504</v>
      </c>
      <c r="E153" s="41" t="s">
        <v>1507</v>
      </c>
      <c r="F153" s="166">
        <v>2000</v>
      </c>
      <c r="G153" s="161"/>
      <c r="H153" s="194">
        <f t="shared" si="13"/>
        <v>0</v>
      </c>
      <c r="J153" s="216"/>
      <c r="K153" s="217"/>
      <c r="L153" s="218"/>
      <c r="M153" s="218"/>
      <c r="N153" s="219"/>
      <c r="O153" s="214"/>
      <c r="V153" s="319">
        <v>337720</v>
      </c>
      <c r="W153" s="214">
        <f t="shared" si="14"/>
        <v>-337720</v>
      </c>
    </row>
    <row r="154" spans="1:23" x14ac:dyDescent="0.25">
      <c r="A154" s="36" t="s">
        <v>1541</v>
      </c>
      <c r="B154" s="48" t="s">
        <v>1542</v>
      </c>
      <c r="C154" s="48"/>
      <c r="D154" s="123"/>
      <c r="E154" s="49"/>
      <c r="F154" s="162"/>
      <c r="G154" s="162"/>
      <c r="H154" s="190">
        <f>SUM(H155:H160)</f>
        <v>0</v>
      </c>
      <c r="N154" s="203">
        <v>3112582.15</v>
      </c>
      <c r="O154" s="214">
        <f t="shared" si="10"/>
        <v>0</v>
      </c>
      <c r="V154" s="315">
        <v>221734.67</v>
      </c>
      <c r="W154" s="214">
        <f t="shared" si="14"/>
        <v>-221734.67</v>
      </c>
    </row>
    <row r="155" spans="1:23" x14ac:dyDescent="0.25">
      <c r="A155" s="29" t="s">
        <v>1549</v>
      </c>
      <c r="B155" s="41" t="s">
        <v>1421</v>
      </c>
      <c r="C155" s="41" t="s">
        <v>2668</v>
      </c>
      <c r="D155" s="122" t="s">
        <v>1611</v>
      </c>
      <c r="E155" s="41" t="s">
        <v>1595</v>
      </c>
      <c r="F155" s="163">
        <v>1</v>
      </c>
      <c r="G155" s="161"/>
      <c r="H155" s="193">
        <f t="shared" ref="H155:H160" si="15">ROUND((F155*G155),2)</f>
        <v>0</v>
      </c>
      <c r="N155" s="215"/>
      <c r="O155" s="214"/>
      <c r="V155" s="318">
        <v>5627.71</v>
      </c>
      <c r="W155" s="214">
        <f t="shared" si="14"/>
        <v>-5627.71</v>
      </c>
    </row>
    <row r="156" spans="1:23" ht="24" x14ac:dyDescent="0.25">
      <c r="A156" s="29" t="s">
        <v>1550</v>
      </c>
      <c r="B156" s="41" t="s">
        <v>1423</v>
      </c>
      <c r="C156" s="41" t="s">
        <v>2668</v>
      </c>
      <c r="D156" s="122" t="s">
        <v>1612</v>
      </c>
      <c r="E156" s="41" t="s">
        <v>1507</v>
      </c>
      <c r="F156" s="163">
        <v>158</v>
      </c>
      <c r="G156" s="161"/>
      <c r="H156" s="193">
        <f t="shared" si="15"/>
        <v>0</v>
      </c>
      <c r="N156" s="215"/>
      <c r="O156" s="214"/>
      <c r="V156" s="318">
        <v>7724.62</v>
      </c>
      <c r="W156" s="214">
        <f t="shared" si="14"/>
        <v>-7724.62</v>
      </c>
    </row>
    <row r="157" spans="1:23" x14ac:dyDescent="0.25">
      <c r="A157" s="29" t="s">
        <v>1551</v>
      </c>
      <c r="B157" s="41" t="s">
        <v>1425</v>
      </c>
      <c r="C157" s="41" t="s">
        <v>2668</v>
      </c>
      <c r="D157" s="122" t="s">
        <v>1613</v>
      </c>
      <c r="E157" s="41" t="s">
        <v>1507</v>
      </c>
      <c r="F157" s="163">
        <v>158</v>
      </c>
      <c r="G157" s="161"/>
      <c r="H157" s="193">
        <f t="shared" si="15"/>
        <v>0</v>
      </c>
      <c r="N157" s="215"/>
      <c r="O157" s="214"/>
      <c r="V157" s="318">
        <v>97460.72</v>
      </c>
      <c r="W157" s="214">
        <f t="shared" si="14"/>
        <v>-97460.72</v>
      </c>
    </row>
    <row r="158" spans="1:23" x14ac:dyDescent="0.25">
      <c r="A158" s="29" t="s">
        <v>1552</v>
      </c>
      <c r="B158" s="41" t="s">
        <v>1427</v>
      </c>
      <c r="C158" s="41" t="s">
        <v>2668</v>
      </c>
      <c r="D158" s="122" t="s">
        <v>1716</v>
      </c>
      <c r="E158" s="41" t="s">
        <v>1606</v>
      </c>
      <c r="F158" s="163">
        <v>1</v>
      </c>
      <c r="G158" s="161"/>
      <c r="H158" s="193">
        <f t="shared" si="15"/>
        <v>0</v>
      </c>
      <c r="N158" s="215"/>
      <c r="O158" s="214"/>
      <c r="V158" s="318">
        <v>10833.41</v>
      </c>
      <c r="W158" s="214">
        <f t="shared" si="14"/>
        <v>-10833.41</v>
      </c>
    </row>
    <row r="159" spans="1:23" x14ac:dyDescent="0.25">
      <c r="A159" s="29" t="s">
        <v>1553</v>
      </c>
      <c r="B159" s="41" t="s">
        <v>1429</v>
      </c>
      <c r="C159" s="41" t="s">
        <v>2668</v>
      </c>
      <c r="D159" s="122" t="s">
        <v>1717</v>
      </c>
      <c r="E159" s="41" t="s">
        <v>1502</v>
      </c>
      <c r="F159" s="163">
        <v>85</v>
      </c>
      <c r="G159" s="161"/>
      <c r="H159" s="193">
        <f t="shared" si="15"/>
        <v>0</v>
      </c>
      <c r="N159" s="215"/>
      <c r="O159" s="214"/>
      <c r="V159" s="318">
        <v>27228.05</v>
      </c>
      <c r="W159" s="214">
        <f t="shared" si="14"/>
        <v>-27228.05</v>
      </c>
    </row>
    <row r="160" spans="1:23" x14ac:dyDescent="0.25">
      <c r="A160" s="29" t="s">
        <v>1554</v>
      </c>
      <c r="B160" s="41" t="s">
        <v>255</v>
      </c>
      <c r="C160" s="41" t="s">
        <v>2668</v>
      </c>
      <c r="D160" s="122" t="s">
        <v>1734</v>
      </c>
      <c r="E160" s="41" t="s">
        <v>1606</v>
      </c>
      <c r="F160" s="163">
        <v>96</v>
      </c>
      <c r="G160" s="161"/>
      <c r="H160" s="193">
        <f t="shared" si="15"/>
        <v>0</v>
      </c>
      <c r="J160" s="214"/>
      <c r="N160" s="215"/>
      <c r="O160" s="214"/>
      <c r="V160" s="318">
        <v>72860.160000000003</v>
      </c>
      <c r="W160" s="214">
        <f t="shared" si="14"/>
        <v>-72860.160000000003</v>
      </c>
    </row>
    <row r="161" spans="1:23" ht="15" customHeight="1" x14ac:dyDescent="0.25">
      <c r="A161" s="28" t="s">
        <v>286</v>
      </c>
      <c r="B161" s="114" t="s">
        <v>287</v>
      </c>
      <c r="C161" s="115"/>
      <c r="D161" s="121"/>
      <c r="E161" s="116"/>
      <c r="F161" s="160"/>
      <c r="G161" s="181"/>
      <c r="H161" s="188">
        <f>+H162+H187+H198+H211+H217+H221</f>
        <v>0</v>
      </c>
      <c r="N161" s="215"/>
      <c r="O161" s="214"/>
      <c r="V161" s="313">
        <v>5652972.1099999994</v>
      </c>
      <c r="W161" s="214">
        <f t="shared" si="14"/>
        <v>-5652972.1099999994</v>
      </c>
    </row>
    <row r="162" spans="1:23" x14ac:dyDescent="0.25">
      <c r="A162" s="26" t="s">
        <v>288</v>
      </c>
      <c r="B162" s="48" t="s">
        <v>289</v>
      </c>
      <c r="C162" s="48"/>
      <c r="D162" s="123"/>
      <c r="E162" s="49"/>
      <c r="F162" s="162"/>
      <c r="G162" s="162"/>
      <c r="H162" s="190">
        <f>SUM(H163:H186)</f>
        <v>0</v>
      </c>
      <c r="N162" s="206">
        <v>919034.34</v>
      </c>
      <c r="O162" s="214"/>
      <c r="V162" s="315">
        <v>1460229.58</v>
      </c>
      <c r="W162" s="214">
        <f t="shared" si="14"/>
        <v>-1460229.58</v>
      </c>
    </row>
    <row r="163" spans="1:23" ht="24" x14ac:dyDescent="0.25">
      <c r="A163" s="25" t="s">
        <v>290</v>
      </c>
      <c r="B163" s="43" t="s">
        <v>1573</v>
      </c>
      <c r="C163" s="41" t="s">
        <v>2668</v>
      </c>
      <c r="D163" s="122" t="s">
        <v>1771</v>
      </c>
      <c r="E163" s="41" t="s">
        <v>1527</v>
      </c>
      <c r="F163" s="161">
        <v>28</v>
      </c>
      <c r="G163" s="161"/>
      <c r="H163" s="189">
        <f t="shared" ref="H163:H186" si="16">ROUND((F163*G163),2)</f>
        <v>0</v>
      </c>
      <c r="J163" s="204" t="s">
        <v>2977</v>
      </c>
      <c r="K163" s="39" t="s">
        <v>17</v>
      </c>
      <c r="L163" s="205">
        <v>52</v>
      </c>
      <c r="M163" s="205">
        <v>1731.8</v>
      </c>
      <c r="N163" s="205">
        <v>90053.6</v>
      </c>
      <c r="O163" s="214">
        <f>L163-F163</f>
        <v>24</v>
      </c>
      <c r="V163" s="314">
        <v>38729.040000000001</v>
      </c>
      <c r="W163" s="214">
        <f t="shared" si="14"/>
        <v>-38729.040000000001</v>
      </c>
    </row>
    <row r="164" spans="1:23" ht="24" x14ac:dyDescent="0.25">
      <c r="A164" s="25" t="s">
        <v>292</v>
      </c>
      <c r="B164" s="41" t="s">
        <v>291</v>
      </c>
      <c r="C164" s="41" t="s">
        <v>2668</v>
      </c>
      <c r="D164" s="122" t="s">
        <v>1772</v>
      </c>
      <c r="E164" s="41" t="s">
        <v>1527</v>
      </c>
      <c r="F164" s="161">
        <v>52</v>
      </c>
      <c r="G164" s="161"/>
      <c r="H164" s="189">
        <f t="shared" si="16"/>
        <v>0</v>
      </c>
      <c r="J164" s="204" t="s">
        <v>2978</v>
      </c>
      <c r="K164" s="39" t="s">
        <v>17</v>
      </c>
      <c r="L164" s="205">
        <v>47</v>
      </c>
      <c r="M164" s="205">
        <v>1757.53</v>
      </c>
      <c r="N164" s="205">
        <v>82603.91</v>
      </c>
      <c r="O164" s="214">
        <f t="shared" ref="O164:O185" si="17">L164-F164</f>
        <v>-5</v>
      </c>
      <c r="V164" s="314">
        <v>126932</v>
      </c>
      <c r="W164" s="214">
        <f t="shared" si="14"/>
        <v>-126932</v>
      </c>
    </row>
    <row r="165" spans="1:23" ht="24" x14ac:dyDescent="0.25">
      <c r="A165" s="25" t="s">
        <v>294</v>
      </c>
      <c r="B165" s="41" t="s">
        <v>293</v>
      </c>
      <c r="C165" s="41" t="s">
        <v>2668</v>
      </c>
      <c r="D165" s="122" t="s">
        <v>1773</v>
      </c>
      <c r="E165" s="41" t="s">
        <v>1527</v>
      </c>
      <c r="F165" s="161">
        <v>47</v>
      </c>
      <c r="G165" s="161"/>
      <c r="H165" s="189">
        <f t="shared" si="16"/>
        <v>0</v>
      </c>
      <c r="J165" s="204" t="s">
        <v>295</v>
      </c>
      <c r="K165" s="39" t="s">
        <v>17</v>
      </c>
      <c r="L165" s="205">
        <v>4</v>
      </c>
      <c r="M165" s="205">
        <v>1925.09</v>
      </c>
      <c r="N165" s="205">
        <v>7700.36</v>
      </c>
      <c r="O165" s="214">
        <f t="shared" si="17"/>
        <v>-43</v>
      </c>
      <c r="V165" s="314">
        <v>115473.36</v>
      </c>
      <c r="W165" s="214">
        <f t="shared" si="14"/>
        <v>-115473.36</v>
      </c>
    </row>
    <row r="166" spans="1:23" ht="24" x14ac:dyDescent="0.25">
      <c r="A166" s="25" t="s">
        <v>296</v>
      </c>
      <c r="B166" s="41" t="s">
        <v>1464</v>
      </c>
      <c r="C166" s="41"/>
      <c r="D166" s="122" t="s">
        <v>295</v>
      </c>
      <c r="E166" s="41" t="s">
        <v>17</v>
      </c>
      <c r="F166" s="161">
        <v>4</v>
      </c>
      <c r="G166" s="161"/>
      <c r="H166" s="189">
        <f t="shared" si="16"/>
        <v>0</v>
      </c>
      <c r="J166" s="204" t="s">
        <v>297</v>
      </c>
      <c r="K166" s="39" t="s">
        <v>17</v>
      </c>
      <c r="L166" s="205">
        <v>49</v>
      </c>
      <c r="M166" s="205">
        <v>2045.01</v>
      </c>
      <c r="N166" s="205">
        <v>100205.49</v>
      </c>
      <c r="O166" s="214">
        <f t="shared" si="17"/>
        <v>45</v>
      </c>
      <c r="V166" s="314">
        <v>7700.36</v>
      </c>
      <c r="W166" s="214">
        <f t="shared" si="14"/>
        <v>-7700.36</v>
      </c>
    </row>
    <row r="167" spans="1:23" x14ac:dyDescent="0.25">
      <c r="A167" s="25" t="s">
        <v>298</v>
      </c>
      <c r="B167" s="41" t="s">
        <v>1465</v>
      </c>
      <c r="C167" s="41"/>
      <c r="D167" s="122" t="s">
        <v>297</v>
      </c>
      <c r="E167" s="41" t="s">
        <v>17</v>
      </c>
      <c r="F167" s="161">
        <v>49</v>
      </c>
      <c r="G167" s="161"/>
      <c r="H167" s="189">
        <f t="shared" si="16"/>
        <v>0</v>
      </c>
      <c r="J167" s="204"/>
      <c r="K167" s="39"/>
      <c r="L167" s="205"/>
      <c r="M167" s="205"/>
      <c r="N167" s="205"/>
      <c r="O167" s="214">
        <f t="shared" si="17"/>
        <v>-49</v>
      </c>
      <c r="V167" s="314">
        <v>100205.49</v>
      </c>
      <c r="W167" s="214">
        <f t="shared" si="14"/>
        <v>-100205.49</v>
      </c>
    </row>
    <row r="168" spans="1:23" ht="24" x14ac:dyDescent="0.25">
      <c r="A168" s="25" t="s">
        <v>300</v>
      </c>
      <c r="B168" s="41" t="s">
        <v>1466</v>
      </c>
      <c r="C168" s="41"/>
      <c r="D168" s="122" t="s">
        <v>299</v>
      </c>
      <c r="E168" s="41" t="s">
        <v>17</v>
      </c>
      <c r="F168" s="161">
        <v>2</v>
      </c>
      <c r="G168" s="161"/>
      <c r="H168" s="189">
        <f t="shared" si="16"/>
        <v>0</v>
      </c>
      <c r="J168" s="204" t="s">
        <v>299</v>
      </c>
      <c r="K168" s="39" t="s">
        <v>17</v>
      </c>
      <c r="L168" s="205">
        <v>2</v>
      </c>
      <c r="M168" s="205">
        <v>2939.08</v>
      </c>
      <c r="N168" s="205">
        <v>5878.16</v>
      </c>
      <c r="O168" s="214">
        <f t="shared" si="17"/>
        <v>0</v>
      </c>
      <c r="V168" s="314">
        <v>5878.16</v>
      </c>
      <c r="W168" s="214">
        <f t="shared" si="14"/>
        <v>-5878.16</v>
      </c>
    </row>
    <row r="169" spans="1:23" ht="24" x14ac:dyDescent="0.25">
      <c r="A169" s="25" t="s">
        <v>302</v>
      </c>
      <c r="B169" s="41" t="s">
        <v>1467</v>
      </c>
      <c r="C169" s="41"/>
      <c r="D169" s="122" t="s">
        <v>301</v>
      </c>
      <c r="E169" s="41" t="s">
        <v>17</v>
      </c>
      <c r="F169" s="161">
        <v>1</v>
      </c>
      <c r="G169" s="161"/>
      <c r="H169" s="189">
        <f t="shared" si="16"/>
        <v>0</v>
      </c>
      <c r="J169" s="204" t="s">
        <v>301</v>
      </c>
      <c r="K169" s="39" t="s">
        <v>17</v>
      </c>
      <c r="L169" s="205">
        <v>1</v>
      </c>
      <c r="M169" s="205">
        <v>2028.57</v>
      </c>
      <c r="N169" s="205">
        <v>2028.57</v>
      </c>
      <c r="O169" s="214">
        <f t="shared" si="17"/>
        <v>0</v>
      </c>
      <c r="V169" s="314">
        <v>2028.57</v>
      </c>
      <c r="W169" s="214">
        <f t="shared" si="14"/>
        <v>-2028.57</v>
      </c>
    </row>
    <row r="170" spans="1:23" ht="24" x14ac:dyDescent="0.25">
      <c r="A170" s="25" t="s">
        <v>304</v>
      </c>
      <c r="B170" s="41" t="s">
        <v>1468</v>
      </c>
      <c r="C170" s="41"/>
      <c r="D170" s="122" t="s">
        <v>303</v>
      </c>
      <c r="E170" s="41" t="s">
        <v>17</v>
      </c>
      <c r="F170" s="161">
        <v>8</v>
      </c>
      <c r="G170" s="161"/>
      <c r="H170" s="189">
        <f t="shared" si="16"/>
        <v>0</v>
      </c>
      <c r="J170" s="204" t="s">
        <v>303</v>
      </c>
      <c r="K170" s="39" t="s">
        <v>17</v>
      </c>
      <c r="L170" s="205">
        <v>8</v>
      </c>
      <c r="M170" s="205">
        <v>2191.3000000000002</v>
      </c>
      <c r="N170" s="205">
        <v>17530.400000000001</v>
      </c>
      <c r="O170" s="214">
        <f t="shared" si="17"/>
        <v>0</v>
      </c>
      <c r="V170" s="314">
        <v>17530.400000000001</v>
      </c>
      <c r="W170" s="214">
        <f t="shared" si="14"/>
        <v>-17530.400000000001</v>
      </c>
    </row>
    <row r="171" spans="1:23" ht="24" x14ac:dyDescent="0.25">
      <c r="A171" s="25" t="s">
        <v>306</v>
      </c>
      <c r="B171" s="41" t="s">
        <v>1469</v>
      </c>
      <c r="C171" s="41"/>
      <c r="D171" s="122" t="s">
        <v>305</v>
      </c>
      <c r="E171" s="41" t="s">
        <v>17</v>
      </c>
      <c r="F171" s="161">
        <v>20</v>
      </c>
      <c r="G171" s="161"/>
      <c r="H171" s="189">
        <f t="shared" si="16"/>
        <v>0</v>
      </c>
      <c r="J171" s="204" t="s">
        <v>305</v>
      </c>
      <c r="K171" s="39" t="s">
        <v>17</v>
      </c>
      <c r="L171" s="205">
        <v>20</v>
      </c>
      <c r="M171" s="205">
        <v>2552.86</v>
      </c>
      <c r="N171" s="205">
        <v>51057.2</v>
      </c>
      <c r="O171" s="214">
        <f t="shared" si="17"/>
        <v>0</v>
      </c>
      <c r="V171" s="314">
        <v>51057.2</v>
      </c>
      <c r="W171" s="214">
        <f t="shared" si="14"/>
        <v>-51057.2</v>
      </c>
    </row>
    <row r="172" spans="1:23" ht="24" x14ac:dyDescent="0.25">
      <c r="A172" s="25" t="s">
        <v>308</v>
      </c>
      <c r="B172" s="41" t="s">
        <v>1470</v>
      </c>
      <c r="C172" s="41"/>
      <c r="D172" s="122" t="s">
        <v>307</v>
      </c>
      <c r="E172" s="41" t="s">
        <v>17</v>
      </c>
      <c r="F172" s="161">
        <v>3</v>
      </c>
      <c r="G172" s="161"/>
      <c r="H172" s="189">
        <f t="shared" si="16"/>
        <v>0</v>
      </c>
      <c r="J172" s="204" t="s">
        <v>307</v>
      </c>
      <c r="K172" s="39" t="s">
        <v>17</v>
      </c>
      <c r="L172" s="205">
        <v>3</v>
      </c>
      <c r="M172" s="205">
        <v>2715.46</v>
      </c>
      <c r="N172" s="205">
        <v>8146.38</v>
      </c>
      <c r="O172" s="214">
        <f t="shared" si="17"/>
        <v>0</v>
      </c>
      <c r="V172" s="314">
        <v>8146.38</v>
      </c>
      <c r="W172" s="214">
        <f t="shared" si="14"/>
        <v>-8146.38</v>
      </c>
    </row>
    <row r="173" spans="1:23" x14ac:dyDescent="0.25">
      <c r="A173" s="25" t="s">
        <v>310</v>
      </c>
      <c r="B173" s="41" t="s">
        <v>309</v>
      </c>
      <c r="C173" s="41" t="s">
        <v>2668</v>
      </c>
      <c r="D173" s="122" t="s">
        <v>1814</v>
      </c>
      <c r="E173" s="41" t="s">
        <v>1656</v>
      </c>
      <c r="F173" s="161">
        <v>985</v>
      </c>
      <c r="G173" s="161"/>
      <c r="H173" s="189">
        <f t="shared" si="16"/>
        <v>0</v>
      </c>
      <c r="J173" s="204" t="s">
        <v>2979</v>
      </c>
      <c r="K173" s="39" t="s">
        <v>2980</v>
      </c>
      <c r="L173" s="205">
        <v>455.2</v>
      </c>
      <c r="M173" s="205">
        <v>107.93</v>
      </c>
      <c r="N173" s="205">
        <v>49129.74</v>
      </c>
      <c r="O173" s="214">
        <f t="shared" si="17"/>
        <v>-529.79999999999995</v>
      </c>
      <c r="V173" s="314">
        <v>103031</v>
      </c>
      <c r="W173" s="214">
        <f t="shared" si="14"/>
        <v>-103031</v>
      </c>
    </row>
    <row r="174" spans="1:23" x14ac:dyDescent="0.25">
      <c r="A174" s="25" t="s">
        <v>312</v>
      </c>
      <c r="B174" s="41" t="s">
        <v>311</v>
      </c>
      <c r="C174" s="41" t="s">
        <v>2668</v>
      </c>
      <c r="D174" s="122" t="s">
        <v>1789</v>
      </c>
      <c r="E174" s="41" t="s">
        <v>1502</v>
      </c>
      <c r="F174" s="161">
        <v>1857</v>
      </c>
      <c r="G174" s="161"/>
      <c r="H174" s="189">
        <f t="shared" si="16"/>
        <v>0</v>
      </c>
      <c r="J174" s="204" t="s">
        <v>2981</v>
      </c>
      <c r="K174" s="39" t="s">
        <v>58</v>
      </c>
      <c r="L174" s="205">
        <v>959.6</v>
      </c>
      <c r="M174" s="205">
        <v>133.28</v>
      </c>
      <c r="N174" s="205">
        <v>127895.49</v>
      </c>
      <c r="O174" s="214">
        <f t="shared" si="17"/>
        <v>-897.4</v>
      </c>
      <c r="V174" s="314">
        <v>475224.87</v>
      </c>
      <c r="W174" s="214">
        <f t="shared" si="14"/>
        <v>-475224.87</v>
      </c>
    </row>
    <row r="175" spans="1:23" ht="24" x14ac:dyDescent="0.25">
      <c r="A175" s="25" t="s">
        <v>314</v>
      </c>
      <c r="B175" s="41" t="s">
        <v>313</v>
      </c>
      <c r="C175" s="41" t="s">
        <v>2668</v>
      </c>
      <c r="D175" s="122" t="s">
        <v>1809</v>
      </c>
      <c r="E175" s="41" t="s">
        <v>1565</v>
      </c>
      <c r="F175" s="161">
        <v>184</v>
      </c>
      <c r="G175" s="161"/>
      <c r="H175" s="189">
        <f t="shared" si="16"/>
        <v>0</v>
      </c>
      <c r="J175" s="204" t="s">
        <v>2982</v>
      </c>
      <c r="K175" s="39" t="s">
        <v>2983</v>
      </c>
      <c r="L175" s="205">
        <v>184</v>
      </c>
      <c r="M175" s="205">
        <v>396.73</v>
      </c>
      <c r="N175" s="205">
        <v>72998.320000000007</v>
      </c>
      <c r="O175" s="214">
        <f t="shared" si="17"/>
        <v>0</v>
      </c>
      <c r="V175" s="314">
        <v>83696.08</v>
      </c>
      <c r="W175" s="214">
        <f t="shared" si="14"/>
        <v>-83696.08</v>
      </c>
    </row>
    <row r="176" spans="1:23" ht="24" x14ac:dyDescent="0.25">
      <c r="A176" s="25" t="s">
        <v>316</v>
      </c>
      <c r="B176" s="41" t="s">
        <v>315</v>
      </c>
      <c r="C176" s="41" t="s">
        <v>2668</v>
      </c>
      <c r="D176" s="122" t="s">
        <v>1810</v>
      </c>
      <c r="E176" s="41" t="s">
        <v>1565</v>
      </c>
      <c r="F176" s="161">
        <v>2</v>
      </c>
      <c r="G176" s="161"/>
      <c r="H176" s="189">
        <f t="shared" si="16"/>
        <v>0</v>
      </c>
      <c r="J176" s="204" t="s">
        <v>2984</v>
      </c>
      <c r="K176" s="39" t="s">
        <v>2983</v>
      </c>
      <c r="L176" s="205">
        <v>2</v>
      </c>
      <c r="M176" s="205">
        <v>702.23</v>
      </c>
      <c r="N176" s="205">
        <v>1404.46</v>
      </c>
      <c r="O176" s="214">
        <f t="shared" si="17"/>
        <v>0</v>
      </c>
      <c r="V176" s="314">
        <v>1589.52</v>
      </c>
      <c r="W176" s="214">
        <f t="shared" si="14"/>
        <v>-1589.52</v>
      </c>
    </row>
    <row r="177" spans="1:23" x14ac:dyDescent="0.25">
      <c r="A177" s="25" t="s">
        <v>318</v>
      </c>
      <c r="B177" s="41" t="s">
        <v>317</v>
      </c>
      <c r="C177" s="41" t="s">
        <v>2668</v>
      </c>
      <c r="D177" s="122" t="s">
        <v>1811</v>
      </c>
      <c r="E177" s="41" t="s">
        <v>1527</v>
      </c>
      <c r="F177" s="161">
        <v>154</v>
      </c>
      <c r="G177" s="161"/>
      <c r="H177" s="189">
        <f t="shared" si="16"/>
        <v>0</v>
      </c>
      <c r="J177" s="204" t="s">
        <v>2985</v>
      </c>
      <c r="K177" s="39" t="s">
        <v>17</v>
      </c>
      <c r="L177" s="205">
        <v>154</v>
      </c>
      <c r="M177" s="205">
        <v>337.51</v>
      </c>
      <c r="N177" s="205">
        <v>51976.54</v>
      </c>
      <c r="O177" s="214">
        <f t="shared" si="17"/>
        <v>0</v>
      </c>
      <c r="V177" s="314">
        <v>49928.34</v>
      </c>
      <c r="W177" s="214">
        <f t="shared" si="14"/>
        <v>-49928.34</v>
      </c>
    </row>
    <row r="178" spans="1:23" x14ac:dyDescent="0.25">
      <c r="A178" s="25" t="s">
        <v>320</v>
      </c>
      <c r="B178" s="41" t="s">
        <v>319</v>
      </c>
      <c r="C178" s="41" t="s">
        <v>2668</v>
      </c>
      <c r="D178" s="122" t="s">
        <v>2335</v>
      </c>
      <c r="E178" s="41" t="s">
        <v>1507</v>
      </c>
      <c r="F178" s="161">
        <v>12</v>
      </c>
      <c r="G178" s="161"/>
      <c r="H178" s="189">
        <f t="shared" si="16"/>
        <v>0</v>
      </c>
      <c r="J178" s="204" t="s">
        <v>2986</v>
      </c>
      <c r="K178" s="39" t="s">
        <v>40</v>
      </c>
      <c r="L178" s="205">
        <v>12</v>
      </c>
      <c r="M178" s="205">
        <v>1612.11</v>
      </c>
      <c r="N178" s="205">
        <v>19345.32</v>
      </c>
      <c r="O178" s="214">
        <f t="shared" si="17"/>
        <v>0</v>
      </c>
      <c r="V178" s="314">
        <v>19914.240000000002</v>
      </c>
      <c r="W178" s="214">
        <f t="shared" si="14"/>
        <v>-19914.240000000002</v>
      </c>
    </row>
    <row r="179" spans="1:23" x14ac:dyDescent="0.25">
      <c r="A179" s="25" t="s">
        <v>322</v>
      </c>
      <c r="B179" s="41" t="s">
        <v>321</v>
      </c>
      <c r="C179" s="41" t="s">
        <v>2668</v>
      </c>
      <c r="D179" s="122" t="s">
        <v>1813</v>
      </c>
      <c r="E179" s="41" t="s">
        <v>1527</v>
      </c>
      <c r="F179" s="161">
        <v>64</v>
      </c>
      <c r="G179" s="161"/>
      <c r="H179" s="189">
        <f t="shared" si="16"/>
        <v>0</v>
      </c>
      <c r="J179" s="204" t="s">
        <v>2987</v>
      </c>
      <c r="K179" s="39" t="s">
        <v>17</v>
      </c>
      <c r="L179" s="205">
        <v>64</v>
      </c>
      <c r="M179" s="205">
        <v>202.15</v>
      </c>
      <c r="N179" s="205">
        <v>12937.6</v>
      </c>
      <c r="O179" s="214">
        <f t="shared" si="17"/>
        <v>0</v>
      </c>
      <c r="V179" s="314">
        <v>15045.12</v>
      </c>
      <c r="W179" s="214">
        <f t="shared" si="14"/>
        <v>-15045.12</v>
      </c>
    </row>
    <row r="180" spans="1:23" ht="48" x14ac:dyDescent="0.25">
      <c r="A180" s="25" t="s">
        <v>324</v>
      </c>
      <c r="B180" s="41" t="s">
        <v>1471</v>
      </c>
      <c r="C180" s="41"/>
      <c r="D180" s="122" t="s">
        <v>323</v>
      </c>
      <c r="E180" s="41" t="s">
        <v>17</v>
      </c>
      <c r="F180" s="161">
        <v>2</v>
      </c>
      <c r="G180" s="161"/>
      <c r="H180" s="189">
        <f t="shared" si="16"/>
        <v>0</v>
      </c>
      <c r="J180" s="204" t="s">
        <v>323</v>
      </c>
      <c r="K180" s="39" t="s">
        <v>17</v>
      </c>
      <c r="L180" s="205">
        <v>2</v>
      </c>
      <c r="M180" s="205">
        <v>6625.53</v>
      </c>
      <c r="N180" s="205">
        <v>13251.06</v>
      </c>
      <c r="O180" s="214">
        <f t="shared" si="17"/>
        <v>0</v>
      </c>
      <c r="V180" s="314">
        <v>13251.06</v>
      </c>
      <c r="W180" s="214">
        <f t="shared" si="14"/>
        <v>-13251.06</v>
      </c>
    </row>
    <row r="181" spans="1:23" ht="48" x14ac:dyDescent="0.25">
      <c r="A181" s="25" t="s">
        <v>326</v>
      </c>
      <c r="B181" s="41" t="s">
        <v>1459</v>
      </c>
      <c r="C181" s="41"/>
      <c r="D181" s="122" t="s">
        <v>325</v>
      </c>
      <c r="E181" s="41" t="s">
        <v>17</v>
      </c>
      <c r="F181" s="161">
        <v>3</v>
      </c>
      <c r="G181" s="161"/>
      <c r="H181" s="189">
        <f t="shared" si="16"/>
        <v>0</v>
      </c>
      <c r="J181" s="204" t="s">
        <v>325</v>
      </c>
      <c r="K181" s="39" t="s">
        <v>17</v>
      </c>
      <c r="L181" s="205">
        <v>3</v>
      </c>
      <c r="M181" s="205">
        <v>42637.5</v>
      </c>
      <c r="N181" s="205">
        <v>127912.5</v>
      </c>
      <c r="O181" s="214">
        <f t="shared" si="17"/>
        <v>0</v>
      </c>
      <c r="V181" s="314">
        <v>127912.5</v>
      </c>
      <c r="W181" s="214">
        <f t="shared" si="14"/>
        <v>-127912.5</v>
      </c>
    </row>
    <row r="182" spans="1:23" ht="48" x14ac:dyDescent="0.25">
      <c r="A182" s="25" t="s">
        <v>328</v>
      </c>
      <c r="B182" s="41" t="s">
        <v>1459</v>
      </c>
      <c r="C182" s="41"/>
      <c r="D182" s="122" t="s">
        <v>327</v>
      </c>
      <c r="E182" s="41" t="s">
        <v>17</v>
      </c>
      <c r="F182" s="161">
        <v>1</v>
      </c>
      <c r="G182" s="161"/>
      <c r="H182" s="189">
        <f t="shared" si="16"/>
        <v>0</v>
      </c>
      <c r="J182" s="204" t="s">
        <v>327</v>
      </c>
      <c r="K182" s="39" t="s">
        <v>17</v>
      </c>
      <c r="L182" s="205">
        <v>1</v>
      </c>
      <c r="M182" s="205">
        <v>51112.5</v>
      </c>
      <c r="N182" s="205">
        <v>51112.5</v>
      </c>
      <c r="O182" s="214">
        <f t="shared" si="17"/>
        <v>0</v>
      </c>
      <c r="V182" s="314">
        <v>51112.5</v>
      </c>
      <c r="W182" s="214">
        <f t="shared" si="14"/>
        <v>-51112.5</v>
      </c>
    </row>
    <row r="183" spans="1:23" x14ac:dyDescent="0.25">
      <c r="A183" s="25" t="s">
        <v>330</v>
      </c>
      <c r="B183" s="41" t="s">
        <v>1472</v>
      </c>
      <c r="C183" s="41"/>
      <c r="D183" s="122" t="s">
        <v>329</v>
      </c>
      <c r="E183" s="41" t="s">
        <v>17</v>
      </c>
      <c r="F183" s="161">
        <v>1</v>
      </c>
      <c r="G183" s="161"/>
      <c r="H183" s="189">
        <f t="shared" si="16"/>
        <v>0</v>
      </c>
      <c r="J183" s="204" t="s">
        <v>329</v>
      </c>
      <c r="K183" s="39" t="s">
        <v>17</v>
      </c>
      <c r="L183" s="205">
        <v>1</v>
      </c>
      <c r="M183" s="205">
        <v>8545.66</v>
      </c>
      <c r="N183" s="205">
        <v>8545.66</v>
      </c>
      <c r="O183" s="214">
        <f t="shared" si="17"/>
        <v>0</v>
      </c>
      <c r="V183" s="314">
        <v>8545.66</v>
      </c>
      <c r="W183" s="214">
        <f t="shared" si="14"/>
        <v>-8545.66</v>
      </c>
    </row>
    <row r="184" spans="1:23" x14ac:dyDescent="0.25">
      <c r="A184" s="25" t="s">
        <v>332</v>
      </c>
      <c r="B184" s="41" t="s">
        <v>1473</v>
      </c>
      <c r="C184" s="41"/>
      <c r="D184" s="122" t="s">
        <v>331</v>
      </c>
      <c r="E184" s="41" t="s">
        <v>17</v>
      </c>
      <c r="F184" s="161">
        <v>1</v>
      </c>
      <c r="G184" s="161"/>
      <c r="H184" s="189">
        <f t="shared" si="16"/>
        <v>0</v>
      </c>
      <c r="J184" s="204" t="s">
        <v>331</v>
      </c>
      <c r="K184" s="39" t="s">
        <v>17</v>
      </c>
      <c r="L184" s="205">
        <v>1</v>
      </c>
      <c r="M184" s="205">
        <v>5403.16</v>
      </c>
      <c r="N184" s="205">
        <v>5403.16</v>
      </c>
      <c r="O184" s="214">
        <f t="shared" si="17"/>
        <v>0</v>
      </c>
      <c r="V184" s="314">
        <v>5403.16</v>
      </c>
      <c r="W184" s="214">
        <f t="shared" si="14"/>
        <v>-5403.16</v>
      </c>
    </row>
    <row r="185" spans="1:23" ht="24" x14ac:dyDescent="0.25">
      <c r="A185" s="25" t="s">
        <v>1559</v>
      </c>
      <c r="B185" s="41" t="s">
        <v>1474</v>
      </c>
      <c r="C185" s="41"/>
      <c r="D185" s="122" t="s">
        <v>333</v>
      </c>
      <c r="E185" s="41" t="s">
        <v>17</v>
      </c>
      <c r="F185" s="161">
        <v>2</v>
      </c>
      <c r="G185" s="161"/>
      <c r="H185" s="189">
        <f t="shared" si="16"/>
        <v>0</v>
      </c>
      <c r="J185" s="204" t="s">
        <v>333</v>
      </c>
      <c r="K185" s="39" t="s">
        <v>17</v>
      </c>
      <c r="L185" s="205">
        <v>2</v>
      </c>
      <c r="M185" s="205">
        <v>5958.96</v>
      </c>
      <c r="N185" s="205">
        <v>11917.92</v>
      </c>
      <c r="O185" s="214">
        <f t="shared" si="17"/>
        <v>0</v>
      </c>
      <c r="V185" s="314">
        <v>11917.92</v>
      </c>
      <c r="W185" s="214">
        <f t="shared" si="14"/>
        <v>-11917.92</v>
      </c>
    </row>
    <row r="186" spans="1:23" ht="24" x14ac:dyDescent="0.25">
      <c r="A186" s="25" t="s">
        <v>1572</v>
      </c>
      <c r="B186" s="41" t="s">
        <v>1561</v>
      </c>
      <c r="C186" s="41" t="s">
        <v>2668</v>
      </c>
      <c r="D186" s="122" t="s">
        <v>1560</v>
      </c>
      <c r="E186" s="41" t="s">
        <v>1507</v>
      </c>
      <c r="F186" s="161">
        <v>145</v>
      </c>
      <c r="G186" s="161"/>
      <c r="H186" s="189">
        <f t="shared" si="16"/>
        <v>0</v>
      </c>
      <c r="J186" s="216"/>
      <c r="K186" s="217"/>
      <c r="L186" s="218"/>
      <c r="M186" s="218"/>
      <c r="N186" s="205"/>
      <c r="O186" s="214"/>
      <c r="V186" s="314">
        <v>19976.650000000001</v>
      </c>
      <c r="W186" s="214">
        <f t="shared" si="14"/>
        <v>-19976.650000000001</v>
      </c>
    </row>
    <row r="187" spans="1:23" x14ac:dyDescent="0.25">
      <c r="A187" s="26" t="s">
        <v>334</v>
      </c>
      <c r="B187" s="48" t="s">
        <v>335</v>
      </c>
      <c r="C187" s="48"/>
      <c r="D187" s="123"/>
      <c r="E187" s="49"/>
      <c r="F187" s="162"/>
      <c r="G187" s="162"/>
      <c r="H187" s="190">
        <f>SUM(H188:H197)</f>
        <v>0</v>
      </c>
      <c r="N187" s="206">
        <v>421449.58</v>
      </c>
      <c r="O187" s="214">
        <f>L187-F187</f>
        <v>0</v>
      </c>
      <c r="V187" s="315">
        <v>472852.96</v>
      </c>
      <c r="W187" s="214">
        <f t="shared" si="14"/>
        <v>-472852.96</v>
      </c>
    </row>
    <row r="188" spans="1:23" x14ac:dyDescent="0.25">
      <c r="A188" s="25" t="s">
        <v>336</v>
      </c>
      <c r="B188" s="41" t="s">
        <v>337</v>
      </c>
      <c r="C188" s="41" t="s">
        <v>2668</v>
      </c>
      <c r="D188" s="122" t="s">
        <v>1794</v>
      </c>
      <c r="E188" s="41" t="s">
        <v>1507</v>
      </c>
      <c r="F188" s="161">
        <v>174.02</v>
      </c>
      <c r="G188" s="161"/>
      <c r="H188" s="189">
        <f t="shared" ref="H188:H197" si="18">ROUND((F188*G188),2)</f>
        <v>0</v>
      </c>
      <c r="J188" s="204" t="s">
        <v>2988</v>
      </c>
      <c r="K188" s="39" t="s">
        <v>40</v>
      </c>
      <c r="L188" s="205">
        <v>174.02</v>
      </c>
      <c r="M188" s="205">
        <v>1060.1199999999999</v>
      </c>
      <c r="N188" s="205">
        <v>184482.08</v>
      </c>
      <c r="O188" s="214">
        <f t="shared" ref="O188:O201" si="19">L188-F188</f>
        <v>0</v>
      </c>
      <c r="V188" s="314">
        <v>201375.94</v>
      </c>
      <c r="W188" s="214">
        <f t="shared" si="14"/>
        <v>-201375.94</v>
      </c>
    </row>
    <row r="189" spans="1:23" x14ac:dyDescent="0.25">
      <c r="A189" s="25" t="s">
        <v>338</v>
      </c>
      <c r="B189" s="41" t="s">
        <v>339</v>
      </c>
      <c r="C189" s="41" t="s">
        <v>2668</v>
      </c>
      <c r="D189" s="122" t="s">
        <v>1790</v>
      </c>
      <c r="E189" s="41" t="s">
        <v>1507</v>
      </c>
      <c r="F189" s="161">
        <v>143.68</v>
      </c>
      <c r="G189" s="161"/>
      <c r="H189" s="189">
        <f t="shared" si="18"/>
        <v>0</v>
      </c>
      <c r="J189" s="204" t="s">
        <v>2989</v>
      </c>
      <c r="K189" s="39" t="s">
        <v>40</v>
      </c>
      <c r="L189" s="205">
        <v>143.68</v>
      </c>
      <c r="M189" s="205">
        <v>1145.6500000000001</v>
      </c>
      <c r="N189" s="205">
        <v>164606.99</v>
      </c>
      <c r="O189" s="214">
        <f t="shared" si="19"/>
        <v>0</v>
      </c>
      <c r="V189" s="314">
        <v>170302.47</v>
      </c>
      <c r="W189" s="214">
        <f t="shared" si="14"/>
        <v>-170302.47</v>
      </c>
    </row>
    <row r="190" spans="1:23" x14ac:dyDescent="0.25">
      <c r="A190" s="25" t="s">
        <v>340</v>
      </c>
      <c r="B190" s="41" t="s">
        <v>341</v>
      </c>
      <c r="C190" s="41" t="s">
        <v>2668</v>
      </c>
      <c r="D190" s="122" t="s">
        <v>1795</v>
      </c>
      <c r="E190" s="41" t="s">
        <v>1507</v>
      </c>
      <c r="F190" s="161">
        <v>21.16</v>
      </c>
      <c r="G190" s="161"/>
      <c r="H190" s="189">
        <f t="shared" si="18"/>
        <v>0</v>
      </c>
      <c r="J190" s="204" t="s">
        <v>2990</v>
      </c>
      <c r="K190" s="39" t="s">
        <v>40</v>
      </c>
      <c r="L190" s="205">
        <v>21.16</v>
      </c>
      <c r="M190" s="205">
        <v>1035.1300000000001</v>
      </c>
      <c r="N190" s="205">
        <v>21903.35</v>
      </c>
      <c r="O190" s="214">
        <f t="shared" si="19"/>
        <v>0</v>
      </c>
      <c r="V190" s="314">
        <v>21562.67</v>
      </c>
      <c r="W190" s="214">
        <f t="shared" si="14"/>
        <v>-21562.67</v>
      </c>
    </row>
    <row r="191" spans="1:23" x14ac:dyDescent="0.25">
      <c r="A191" s="25" t="s">
        <v>342</v>
      </c>
      <c r="B191" s="41" t="s">
        <v>343</v>
      </c>
      <c r="C191" s="41" t="s">
        <v>2668</v>
      </c>
      <c r="D191" s="122" t="s">
        <v>1793</v>
      </c>
      <c r="E191" s="41" t="s">
        <v>1507</v>
      </c>
      <c r="F191" s="161">
        <v>3.84</v>
      </c>
      <c r="G191" s="161"/>
      <c r="H191" s="189">
        <f t="shared" si="18"/>
        <v>0</v>
      </c>
      <c r="J191" s="204" t="s">
        <v>2991</v>
      </c>
      <c r="K191" s="39" t="s">
        <v>40</v>
      </c>
      <c r="L191" s="205">
        <v>3.84</v>
      </c>
      <c r="M191" s="205">
        <v>1151.18</v>
      </c>
      <c r="N191" s="205">
        <v>4420.53</v>
      </c>
      <c r="O191" s="214">
        <f t="shared" si="19"/>
        <v>0</v>
      </c>
      <c r="V191" s="314">
        <v>4689.0600000000004</v>
      </c>
      <c r="W191" s="214">
        <f t="shared" si="14"/>
        <v>-4689.0600000000004</v>
      </c>
    </row>
    <row r="192" spans="1:23" ht="23.25" customHeight="1" x14ac:dyDescent="0.25">
      <c r="A192" s="25" t="s">
        <v>344</v>
      </c>
      <c r="B192" s="41" t="s">
        <v>345</v>
      </c>
      <c r="C192" s="41" t="s">
        <v>2668</v>
      </c>
      <c r="D192" s="122" t="s">
        <v>1801</v>
      </c>
      <c r="E192" s="41" t="s">
        <v>1507</v>
      </c>
      <c r="F192" s="161">
        <v>184</v>
      </c>
      <c r="G192" s="161"/>
      <c r="H192" s="189">
        <f t="shared" si="18"/>
        <v>0</v>
      </c>
      <c r="J192" s="204" t="s">
        <v>2992</v>
      </c>
      <c r="K192" s="39" t="s">
        <v>40</v>
      </c>
      <c r="L192" s="205">
        <v>11.88</v>
      </c>
      <c r="M192" s="205">
        <v>149.4</v>
      </c>
      <c r="N192" s="205">
        <v>1774.87</v>
      </c>
      <c r="O192" s="214">
        <f t="shared" si="19"/>
        <v>-172.12</v>
      </c>
      <c r="V192" s="314">
        <v>30555.040000000001</v>
      </c>
      <c r="W192" s="214">
        <f t="shared" si="14"/>
        <v>-30555.040000000001</v>
      </c>
    </row>
    <row r="193" spans="1:23" x14ac:dyDescent="0.25">
      <c r="A193" s="25" t="s">
        <v>346</v>
      </c>
      <c r="B193" s="41" t="s">
        <v>347</v>
      </c>
      <c r="C193" s="41" t="s">
        <v>2668</v>
      </c>
      <c r="D193" s="122" t="s">
        <v>1800</v>
      </c>
      <c r="E193" s="41" t="s">
        <v>1507</v>
      </c>
      <c r="F193" s="161">
        <v>12.6</v>
      </c>
      <c r="G193" s="161"/>
      <c r="H193" s="189">
        <f t="shared" si="18"/>
        <v>0</v>
      </c>
      <c r="J193" s="204" t="s">
        <v>2993</v>
      </c>
      <c r="K193" s="39" t="s">
        <v>40</v>
      </c>
      <c r="L193" s="205">
        <v>12.6</v>
      </c>
      <c r="M193" s="205">
        <v>1126.99</v>
      </c>
      <c r="N193" s="205">
        <v>14200.07</v>
      </c>
      <c r="O193" s="214">
        <f t="shared" si="19"/>
        <v>0</v>
      </c>
      <c r="V193" s="314">
        <v>13406.78</v>
      </c>
      <c r="W193" s="214">
        <f t="shared" si="14"/>
        <v>-13406.78</v>
      </c>
    </row>
    <row r="194" spans="1:23" x14ac:dyDescent="0.25">
      <c r="A194" s="25" t="s">
        <v>348</v>
      </c>
      <c r="B194" s="41" t="s">
        <v>349</v>
      </c>
      <c r="C194" s="41" t="s">
        <v>2668</v>
      </c>
      <c r="D194" s="122" t="s">
        <v>1799</v>
      </c>
      <c r="E194" s="41" t="s">
        <v>1507</v>
      </c>
      <c r="F194" s="161">
        <v>7.31</v>
      </c>
      <c r="G194" s="161"/>
      <c r="H194" s="189">
        <f t="shared" si="18"/>
        <v>0</v>
      </c>
      <c r="J194" s="204" t="s">
        <v>2994</v>
      </c>
      <c r="K194" s="39" t="s">
        <v>40</v>
      </c>
      <c r="L194" s="205">
        <v>7.31</v>
      </c>
      <c r="M194" s="205">
        <v>1248.32</v>
      </c>
      <c r="N194" s="205">
        <v>9125.2199999999993</v>
      </c>
      <c r="O194" s="214">
        <f t="shared" si="19"/>
        <v>0</v>
      </c>
      <c r="V194" s="314">
        <v>9158.26</v>
      </c>
      <c r="W194" s="214">
        <f t="shared" si="14"/>
        <v>-9158.26</v>
      </c>
    </row>
    <row r="195" spans="1:23" x14ac:dyDescent="0.25">
      <c r="A195" s="25" t="s">
        <v>350</v>
      </c>
      <c r="B195" s="41" t="s">
        <v>351</v>
      </c>
      <c r="C195" s="41" t="s">
        <v>2668</v>
      </c>
      <c r="D195" s="122" t="s">
        <v>1798</v>
      </c>
      <c r="E195" s="41" t="s">
        <v>1507</v>
      </c>
      <c r="F195" s="161">
        <v>12.04</v>
      </c>
      <c r="G195" s="161"/>
      <c r="H195" s="189">
        <f t="shared" si="18"/>
        <v>0</v>
      </c>
      <c r="J195" s="204" t="s">
        <v>2995</v>
      </c>
      <c r="K195" s="39" t="s">
        <v>40</v>
      </c>
      <c r="L195" s="205">
        <v>12.04</v>
      </c>
      <c r="M195" s="205">
        <v>1132.93</v>
      </c>
      <c r="N195" s="205">
        <v>13640.48</v>
      </c>
      <c r="O195" s="214">
        <f t="shared" si="19"/>
        <v>0</v>
      </c>
      <c r="V195" s="314">
        <v>13510.2</v>
      </c>
      <c r="W195" s="214">
        <f t="shared" si="14"/>
        <v>-13510.2</v>
      </c>
    </row>
    <row r="196" spans="1:23" ht="24" x14ac:dyDescent="0.25">
      <c r="A196" s="25" t="s">
        <v>352</v>
      </c>
      <c r="B196" s="41" t="s">
        <v>313</v>
      </c>
      <c r="C196" s="41" t="s">
        <v>2668</v>
      </c>
      <c r="D196" s="122" t="s">
        <v>1809</v>
      </c>
      <c r="E196" s="41" t="s">
        <v>1565</v>
      </c>
      <c r="F196" s="161">
        <v>6</v>
      </c>
      <c r="G196" s="161"/>
      <c r="H196" s="189">
        <f t="shared" si="18"/>
        <v>0</v>
      </c>
      <c r="J196" s="204" t="s">
        <v>2982</v>
      </c>
      <c r="K196" s="39" t="s">
        <v>2983</v>
      </c>
      <c r="L196" s="205">
        <v>6</v>
      </c>
      <c r="M196" s="205">
        <v>396.73</v>
      </c>
      <c r="N196" s="205">
        <v>2380.38</v>
      </c>
      <c r="O196" s="214">
        <f t="shared" si="19"/>
        <v>0</v>
      </c>
      <c r="V196" s="314">
        <v>2729.22</v>
      </c>
      <c r="W196" s="214">
        <f t="shared" si="14"/>
        <v>-2729.22</v>
      </c>
    </row>
    <row r="197" spans="1:23" ht="24" x14ac:dyDescent="0.25">
      <c r="A197" s="25" t="s">
        <v>353</v>
      </c>
      <c r="B197" s="41" t="s">
        <v>315</v>
      </c>
      <c r="C197" s="41" t="s">
        <v>2668</v>
      </c>
      <c r="D197" s="122" t="s">
        <v>1810</v>
      </c>
      <c r="E197" s="41" t="s">
        <v>1565</v>
      </c>
      <c r="F197" s="161">
        <v>7</v>
      </c>
      <c r="G197" s="161"/>
      <c r="H197" s="189">
        <f t="shared" si="18"/>
        <v>0</v>
      </c>
      <c r="J197" s="204" t="s">
        <v>2984</v>
      </c>
      <c r="K197" s="39" t="s">
        <v>2983</v>
      </c>
      <c r="L197" s="205">
        <v>7</v>
      </c>
      <c r="M197" s="205">
        <v>702.23</v>
      </c>
      <c r="N197" s="205">
        <v>4915.6099999999997</v>
      </c>
      <c r="O197" s="214">
        <f t="shared" si="19"/>
        <v>0</v>
      </c>
      <c r="V197" s="314">
        <v>5563.32</v>
      </c>
      <c r="W197" s="214">
        <f t="shared" si="14"/>
        <v>-5563.32</v>
      </c>
    </row>
    <row r="198" spans="1:23" x14ac:dyDescent="0.25">
      <c r="A198" s="26" t="s">
        <v>354</v>
      </c>
      <c r="B198" s="48" t="s">
        <v>355</v>
      </c>
      <c r="C198" s="48"/>
      <c r="D198" s="123"/>
      <c r="E198" s="49"/>
      <c r="F198" s="162"/>
      <c r="G198" s="162"/>
      <c r="H198" s="190">
        <f>SUM(H199:H210)</f>
        <v>0</v>
      </c>
      <c r="N198" s="206">
        <v>818896.31</v>
      </c>
      <c r="O198" s="214">
        <f t="shared" si="19"/>
        <v>0</v>
      </c>
      <c r="V198" s="315">
        <v>2630021.14</v>
      </c>
      <c r="W198" s="214">
        <f t="shared" si="14"/>
        <v>-2630021.14</v>
      </c>
    </row>
    <row r="199" spans="1:23" ht="24" x14ac:dyDescent="0.25">
      <c r="A199" s="25" t="s">
        <v>356</v>
      </c>
      <c r="B199" s="43" t="s">
        <v>1514</v>
      </c>
      <c r="C199" s="41" t="s">
        <v>2668</v>
      </c>
      <c r="D199" s="122" t="s">
        <v>1513</v>
      </c>
      <c r="E199" s="41" t="s">
        <v>1507</v>
      </c>
      <c r="F199" s="163">
        <v>2100</v>
      </c>
      <c r="G199" s="161"/>
      <c r="H199" s="189">
        <f t="shared" ref="H199:H210" si="20">ROUND((F199*G199),2)</f>
        <v>0</v>
      </c>
      <c r="J199" s="204" t="s">
        <v>2996</v>
      </c>
      <c r="K199" s="39" t="s">
        <v>40</v>
      </c>
      <c r="L199" s="205">
        <v>741.02</v>
      </c>
      <c r="M199" s="205">
        <v>562.23</v>
      </c>
      <c r="N199" s="205">
        <v>416623.67</v>
      </c>
      <c r="O199" s="214">
        <f t="shared" si="19"/>
        <v>-1358.98</v>
      </c>
      <c r="V199" s="314">
        <v>2056782</v>
      </c>
      <c r="W199" s="214">
        <f t="shared" si="14"/>
        <v>-2056782</v>
      </c>
    </row>
    <row r="200" spans="1:23" ht="12" customHeight="1" x14ac:dyDescent="0.25">
      <c r="A200" s="25" t="s">
        <v>357</v>
      </c>
      <c r="B200" s="41" t="s">
        <v>358</v>
      </c>
      <c r="C200" s="41" t="s">
        <v>2668</v>
      </c>
      <c r="D200" s="122" t="s">
        <v>1730</v>
      </c>
      <c r="E200" s="41" t="s">
        <v>1656</v>
      </c>
      <c r="F200" s="163">
        <v>7410.2</v>
      </c>
      <c r="G200" s="161"/>
      <c r="H200" s="189">
        <f t="shared" si="20"/>
        <v>0</v>
      </c>
      <c r="J200" s="204" t="s">
        <v>2997</v>
      </c>
      <c r="K200" s="39" t="s">
        <v>2980</v>
      </c>
      <c r="L200" s="205">
        <v>7410.2</v>
      </c>
      <c r="M200" s="205">
        <v>20.010000000000002</v>
      </c>
      <c r="N200" s="205">
        <v>148278.1</v>
      </c>
      <c r="O200" s="214">
        <f t="shared" si="19"/>
        <v>0</v>
      </c>
      <c r="V200" s="314">
        <v>165025.15</v>
      </c>
      <c r="W200" s="214">
        <f t="shared" si="14"/>
        <v>-165025.15</v>
      </c>
    </row>
    <row r="201" spans="1:23" x14ac:dyDescent="0.25">
      <c r="A201" s="25" t="s">
        <v>3383</v>
      </c>
      <c r="B201" s="41" t="s">
        <v>359</v>
      </c>
      <c r="C201" s="41" t="s">
        <v>2668</v>
      </c>
      <c r="D201" s="122" t="s">
        <v>1859</v>
      </c>
      <c r="E201" s="41" t="s">
        <v>1656</v>
      </c>
      <c r="F201" s="163">
        <v>7410.2</v>
      </c>
      <c r="G201" s="161"/>
      <c r="H201" s="189">
        <f t="shared" si="20"/>
        <v>0</v>
      </c>
      <c r="J201" s="204" t="s">
        <v>2998</v>
      </c>
      <c r="K201" s="39" t="s">
        <v>2980</v>
      </c>
      <c r="L201" s="205">
        <v>7410.2</v>
      </c>
      <c r="M201" s="205">
        <v>2.96</v>
      </c>
      <c r="N201" s="205">
        <v>21934.19</v>
      </c>
      <c r="O201" s="214">
        <f t="shared" si="19"/>
        <v>0</v>
      </c>
      <c r="V201" s="314">
        <v>28603.37</v>
      </c>
      <c r="W201" s="214">
        <f t="shared" si="14"/>
        <v>-28603.37</v>
      </c>
    </row>
    <row r="202" spans="1:23" x14ac:dyDescent="0.25">
      <c r="A202" s="25" t="s">
        <v>3384</v>
      </c>
      <c r="B202" s="41" t="s">
        <v>360</v>
      </c>
      <c r="C202" s="41" t="s">
        <v>2668</v>
      </c>
      <c r="D202" s="122" t="s">
        <v>1812</v>
      </c>
      <c r="E202" s="41" t="s">
        <v>1527</v>
      </c>
      <c r="F202" s="161">
        <v>7</v>
      </c>
      <c r="G202" s="161"/>
      <c r="H202" s="189">
        <f t="shared" si="20"/>
        <v>0</v>
      </c>
      <c r="J202" s="204" t="s">
        <v>2999</v>
      </c>
      <c r="K202" s="39" t="s">
        <v>17</v>
      </c>
      <c r="L202" s="205">
        <v>7</v>
      </c>
      <c r="M202" s="205">
        <v>926.43</v>
      </c>
      <c r="N202" s="205">
        <v>6485.01</v>
      </c>
      <c r="O202" s="214">
        <f t="shared" ref="O202:O209" si="21">L202-F202</f>
        <v>0</v>
      </c>
      <c r="V202" s="314">
        <v>6652.87</v>
      </c>
      <c r="W202" s="214">
        <f t="shared" si="14"/>
        <v>-6652.87</v>
      </c>
    </row>
    <row r="203" spans="1:23" x14ac:dyDescent="0.25">
      <c r="A203" s="25" t="s">
        <v>3385</v>
      </c>
      <c r="B203" s="41" t="s">
        <v>361</v>
      </c>
      <c r="C203" s="41" t="s">
        <v>2668</v>
      </c>
      <c r="D203" s="122" t="s">
        <v>1785</v>
      </c>
      <c r="E203" s="41" t="s">
        <v>1502</v>
      </c>
      <c r="F203" s="161">
        <v>69.7</v>
      </c>
      <c r="G203" s="161"/>
      <c r="H203" s="189">
        <f t="shared" si="20"/>
        <v>0</v>
      </c>
      <c r="J203" s="204" t="s">
        <v>3000</v>
      </c>
      <c r="K203" s="39" t="s">
        <v>58</v>
      </c>
      <c r="L203" s="205">
        <v>69.7</v>
      </c>
      <c r="M203" s="205">
        <v>889.19</v>
      </c>
      <c r="N203" s="205">
        <v>61976.54</v>
      </c>
      <c r="O203" s="214">
        <f t="shared" si="21"/>
        <v>0</v>
      </c>
      <c r="V203" s="314">
        <v>62633.81</v>
      </c>
      <c r="W203" s="214">
        <f t="shared" si="14"/>
        <v>-62633.81</v>
      </c>
    </row>
    <row r="204" spans="1:23" x14ac:dyDescent="0.25">
      <c r="A204" s="25" t="s">
        <v>3386</v>
      </c>
      <c r="B204" s="41" t="s">
        <v>362</v>
      </c>
      <c r="C204" s="41" t="s">
        <v>2668</v>
      </c>
      <c r="D204" s="122" t="s">
        <v>1787</v>
      </c>
      <c r="E204" s="41" t="s">
        <v>1502</v>
      </c>
      <c r="F204" s="161">
        <v>343.2</v>
      </c>
      <c r="G204" s="161"/>
      <c r="H204" s="189">
        <f t="shared" si="20"/>
        <v>0</v>
      </c>
      <c r="J204" s="204" t="s">
        <v>3001</v>
      </c>
      <c r="K204" s="39" t="s">
        <v>58</v>
      </c>
      <c r="L204" s="205">
        <v>343.2</v>
      </c>
      <c r="M204" s="205">
        <v>208.12</v>
      </c>
      <c r="N204" s="205">
        <v>71426.78</v>
      </c>
      <c r="O204" s="214">
        <f t="shared" si="21"/>
        <v>0</v>
      </c>
      <c r="V204" s="314">
        <v>72717.22</v>
      </c>
      <c r="W204" s="214">
        <f t="shared" si="14"/>
        <v>-72717.22</v>
      </c>
    </row>
    <row r="205" spans="1:23" x14ac:dyDescent="0.25">
      <c r="A205" s="25" t="s">
        <v>3387</v>
      </c>
      <c r="B205" s="41" t="s">
        <v>363</v>
      </c>
      <c r="C205" s="41" t="s">
        <v>2668</v>
      </c>
      <c r="D205" s="122" t="s">
        <v>1781</v>
      </c>
      <c r="E205" s="41" t="s">
        <v>1507</v>
      </c>
      <c r="F205" s="161">
        <v>12.6</v>
      </c>
      <c r="G205" s="161"/>
      <c r="H205" s="189">
        <f t="shared" si="20"/>
        <v>0</v>
      </c>
      <c r="J205" s="204" t="s">
        <v>3002</v>
      </c>
      <c r="K205" s="39" t="s">
        <v>40</v>
      </c>
      <c r="L205" s="205">
        <v>12.6</v>
      </c>
      <c r="M205" s="205">
        <v>1109.29</v>
      </c>
      <c r="N205" s="205">
        <v>13977.05</v>
      </c>
      <c r="O205" s="214">
        <f t="shared" si="21"/>
        <v>0</v>
      </c>
      <c r="V205" s="314">
        <v>12367.28</v>
      </c>
      <c r="W205" s="214">
        <f t="shared" si="14"/>
        <v>-12367.28</v>
      </c>
    </row>
    <row r="206" spans="1:23" x14ac:dyDescent="0.25">
      <c r="A206" s="25" t="s">
        <v>3388</v>
      </c>
      <c r="B206" s="41" t="s">
        <v>364</v>
      </c>
      <c r="C206" s="41" t="s">
        <v>2668</v>
      </c>
      <c r="D206" s="122" t="s">
        <v>1782</v>
      </c>
      <c r="E206" s="41" t="s">
        <v>1507</v>
      </c>
      <c r="F206" s="161">
        <v>9.4499999999999993</v>
      </c>
      <c r="G206" s="161"/>
      <c r="H206" s="189">
        <f t="shared" si="20"/>
        <v>0</v>
      </c>
      <c r="J206" s="204" t="s">
        <v>3003</v>
      </c>
      <c r="K206" s="39" t="s">
        <v>40</v>
      </c>
      <c r="L206" s="205">
        <v>9.4499999999999993</v>
      </c>
      <c r="M206" s="205">
        <v>1776.82</v>
      </c>
      <c r="N206" s="205">
        <v>16790.95</v>
      </c>
      <c r="O206" s="214">
        <f t="shared" si="21"/>
        <v>0</v>
      </c>
      <c r="V206" s="314">
        <v>15153.83</v>
      </c>
      <c r="W206" s="214">
        <f t="shared" ref="W206:W269" si="22">H206-V206</f>
        <v>-15153.83</v>
      </c>
    </row>
    <row r="207" spans="1:23" x14ac:dyDescent="0.25">
      <c r="A207" s="25" t="s">
        <v>3389</v>
      </c>
      <c r="B207" s="41" t="s">
        <v>365</v>
      </c>
      <c r="C207" s="41" t="s">
        <v>2668</v>
      </c>
      <c r="D207" s="122" t="s">
        <v>2289</v>
      </c>
      <c r="E207" s="41" t="s">
        <v>1527</v>
      </c>
      <c r="F207" s="161">
        <v>7</v>
      </c>
      <c r="G207" s="161"/>
      <c r="H207" s="189">
        <f t="shared" si="20"/>
        <v>0</v>
      </c>
      <c r="J207" s="204" t="s">
        <v>3004</v>
      </c>
      <c r="K207" s="39" t="s">
        <v>17</v>
      </c>
      <c r="L207" s="205">
        <v>7</v>
      </c>
      <c r="M207" s="205">
        <v>277.07</v>
      </c>
      <c r="N207" s="205">
        <v>1939.49</v>
      </c>
      <c r="O207" s="214">
        <f t="shared" si="21"/>
        <v>0</v>
      </c>
      <c r="V207" s="314">
        <v>1729.98</v>
      </c>
      <c r="W207" s="214">
        <f t="shared" si="22"/>
        <v>-1729.98</v>
      </c>
    </row>
    <row r="208" spans="1:23" x14ac:dyDescent="0.25">
      <c r="A208" s="25" t="s">
        <v>3390</v>
      </c>
      <c r="B208" s="41" t="s">
        <v>1475</v>
      </c>
      <c r="C208" s="41"/>
      <c r="D208" s="122" t="s">
        <v>366</v>
      </c>
      <c r="E208" s="41" t="s">
        <v>17</v>
      </c>
      <c r="F208" s="161">
        <v>1</v>
      </c>
      <c r="G208" s="161"/>
      <c r="H208" s="189">
        <f t="shared" si="20"/>
        <v>0</v>
      </c>
      <c r="J208" s="204" t="s">
        <v>366</v>
      </c>
      <c r="K208" s="39" t="s">
        <v>17</v>
      </c>
      <c r="L208" s="205">
        <v>1</v>
      </c>
      <c r="M208" s="205">
        <v>13951.63</v>
      </c>
      <c r="N208" s="205">
        <v>13951.63</v>
      </c>
      <c r="O208" s="214">
        <f t="shared" si="21"/>
        <v>0</v>
      </c>
      <c r="V208" s="314">
        <v>13951.63</v>
      </c>
      <c r="W208" s="214">
        <f t="shared" si="22"/>
        <v>-13951.63</v>
      </c>
    </row>
    <row r="209" spans="1:23" x14ac:dyDescent="0.25">
      <c r="A209" s="25" t="s">
        <v>3391</v>
      </c>
      <c r="B209" s="41" t="s">
        <v>1476</v>
      </c>
      <c r="C209" s="45"/>
      <c r="D209" s="125" t="s">
        <v>367</v>
      </c>
      <c r="E209" s="45" t="s">
        <v>58</v>
      </c>
      <c r="F209" s="165">
        <v>54.84</v>
      </c>
      <c r="G209" s="165"/>
      <c r="H209" s="192">
        <f t="shared" si="20"/>
        <v>0</v>
      </c>
      <c r="J209" s="204" t="s">
        <v>367</v>
      </c>
      <c r="K209" s="39" t="s">
        <v>58</v>
      </c>
      <c r="L209" s="205">
        <v>54.84</v>
      </c>
      <c r="M209" s="205">
        <v>640.29999999999995</v>
      </c>
      <c r="N209" s="205">
        <v>35114.050000000003</v>
      </c>
      <c r="O209" s="214">
        <f t="shared" si="21"/>
        <v>0</v>
      </c>
      <c r="V209" s="317">
        <v>35114.050000000003</v>
      </c>
      <c r="W209" s="214">
        <f t="shared" si="22"/>
        <v>-35114.050000000003</v>
      </c>
    </row>
    <row r="210" spans="1:23" x14ac:dyDescent="0.25">
      <c r="A210" s="25" t="s">
        <v>3392</v>
      </c>
      <c r="B210" s="41" t="s">
        <v>1512</v>
      </c>
      <c r="C210" s="41" t="s">
        <v>2668</v>
      </c>
      <c r="D210" s="122" t="s">
        <v>1511</v>
      </c>
      <c r="E210" s="41" t="s">
        <v>1507</v>
      </c>
      <c r="F210" s="161">
        <v>143.19999999999999</v>
      </c>
      <c r="G210" s="161"/>
      <c r="H210" s="189">
        <f t="shared" si="20"/>
        <v>0</v>
      </c>
      <c r="J210" s="216"/>
      <c r="K210" s="217"/>
      <c r="L210" s="218"/>
      <c r="M210" s="218"/>
      <c r="N210" s="205"/>
      <c r="O210" s="214"/>
      <c r="V210" s="314">
        <v>159289.95000000001</v>
      </c>
      <c r="W210" s="214">
        <f t="shared" si="22"/>
        <v>-159289.95000000001</v>
      </c>
    </row>
    <row r="211" spans="1:23" x14ac:dyDescent="0.25">
      <c r="A211" s="26" t="s">
        <v>368</v>
      </c>
      <c r="B211" s="48" t="s">
        <v>369</v>
      </c>
      <c r="C211" s="93"/>
      <c r="D211" s="128"/>
      <c r="E211" s="52"/>
      <c r="F211" s="167"/>
      <c r="G211" s="167"/>
      <c r="H211" s="195">
        <f>SUM(H212:H216)</f>
        <v>0</v>
      </c>
      <c r="N211" s="206">
        <v>397725.85</v>
      </c>
      <c r="O211" s="214"/>
      <c r="V211" s="320">
        <v>498538.25000000006</v>
      </c>
      <c r="W211" s="214">
        <f t="shared" si="22"/>
        <v>-498538.25000000006</v>
      </c>
    </row>
    <row r="212" spans="1:23" ht="24" x14ac:dyDescent="0.25">
      <c r="A212" s="25" t="s">
        <v>370</v>
      </c>
      <c r="B212" s="41" t="s">
        <v>371</v>
      </c>
      <c r="C212" s="41" t="s">
        <v>2668</v>
      </c>
      <c r="D212" s="122" t="s">
        <v>1775</v>
      </c>
      <c r="E212" s="41" t="s">
        <v>1507</v>
      </c>
      <c r="F212" s="163">
        <v>154.04</v>
      </c>
      <c r="G212" s="161"/>
      <c r="H212" s="189">
        <f>ROUND((F212*G212),2)</f>
        <v>0</v>
      </c>
      <c r="J212" s="204" t="s">
        <v>3005</v>
      </c>
      <c r="K212" s="39" t="s">
        <v>40</v>
      </c>
      <c r="L212" s="205">
        <v>114.04</v>
      </c>
      <c r="M212" s="205">
        <v>782.14</v>
      </c>
      <c r="N212" s="205">
        <v>89195.25</v>
      </c>
      <c r="O212" s="214">
        <f>L212-F212</f>
        <v>-39.999999999999986</v>
      </c>
      <c r="V212" s="314">
        <v>119163.8</v>
      </c>
      <c r="W212" s="214">
        <f t="shared" si="22"/>
        <v>-119163.8</v>
      </c>
    </row>
    <row r="213" spans="1:23" ht="24" x14ac:dyDescent="0.25">
      <c r="A213" s="25" t="s">
        <v>372</v>
      </c>
      <c r="B213" s="41" t="s">
        <v>373</v>
      </c>
      <c r="C213" s="41" t="s">
        <v>2668</v>
      </c>
      <c r="D213" s="122" t="s">
        <v>1776</v>
      </c>
      <c r="E213" s="41" t="s">
        <v>1507</v>
      </c>
      <c r="F213" s="163">
        <v>42.5</v>
      </c>
      <c r="G213" s="161"/>
      <c r="H213" s="189">
        <f>ROUND((F213*G213),2)</f>
        <v>0</v>
      </c>
      <c r="J213" s="204" t="s">
        <v>3006</v>
      </c>
      <c r="K213" s="39" t="s">
        <v>40</v>
      </c>
      <c r="L213" s="205">
        <v>42.5</v>
      </c>
      <c r="M213" s="205">
        <v>623.27</v>
      </c>
      <c r="N213" s="205">
        <v>26488.98</v>
      </c>
      <c r="O213" s="214">
        <f>L213-F213</f>
        <v>0</v>
      </c>
      <c r="V213" s="314">
        <v>26648.35</v>
      </c>
      <c r="W213" s="214">
        <f t="shared" si="22"/>
        <v>-26648.35</v>
      </c>
    </row>
    <row r="214" spans="1:23" ht="24" x14ac:dyDescent="0.25">
      <c r="A214" s="25" t="s">
        <v>374</v>
      </c>
      <c r="B214" s="41" t="s">
        <v>375</v>
      </c>
      <c r="C214" s="41" t="s">
        <v>2668</v>
      </c>
      <c r="D214" s="122" t="s">
        <v>1777</v>
      </c>
      <c r="E214" s="41" t="s">
        <v>1507</v>
      </c>
      <c r="F214" s="163">
        <v>67.42</v>
      </c>
      <c r="G214" s="161"/>
      <c r="H214" s="189">
        <f>ROUND((F214*G214),2)</f>
        <v>0</v>
      </c>
      <c r="J214" s="204" t="s">
        <v>3007</v>
      </c>
      <c r="K214" s="39" t="s">
        <v>40</v>
      </c>
      <c r="L214" s="205">
        <v>67.42</v>
      </c>
      <c r="M214" s="205">
        <v>1689.21</v>
      </c>
      <c r="N214" s="205">
        <v>113886.54</v>
      </c>
      <c r="O214" s="214">
        <f>L214-F214</f>
        <v>0</v>
      </c>
      <c r="V214" s="314">
        <v>116540.86</v>
      </c>
      <c r="W214" s="214">
        <f t="shared" si="22"/>
        <v>-116540.86</v>
      </c>
    </row>
    <row r="215" spans="1:23" ht="24" x14ac:dyDescent="0.25">
      <c r="A215" s="25" t="s">
        <v>376</v>
      </c>
      <c r="B215" s="41" t="s">
        <v>377</v>
      </c>
      <c r="C215" s="41" t="s">
        <v>2668</v>
      </c>
      <c r="D215" s="122" t="s">
        <v>1774</v>
      </c>
      <c r="E215" s="41" t="s">
        <v>1507</v>
      </c>
      <c r="F215" s="163">
        <v>93.12</v>
      </c>
      <c r="G215" s="161"/>
      <c r="H215" s="189">
        <f>ROUND((F215*G215),2)</f>
        <v>0</v>
      </c>
      <c r="J215" s="204" t="s">
        <v>3008</v>
      </c>
      <c r="K215" s="39" t="s">
        <v>40</v>
      </c>
      <c r="L215" s="205">
        <v>83.12</v>
      </c>
      <c r="M215" s="205">
        <v>2023.04</v>
      </c>
      <c r="N215" s="205">
        <v>168155.08</v>
      </c>
      <c r="O215" s="214">
        <f>L215-F215</f>
        <v>-10</v>
      </c>
      <c r="V215" s="314">
        <v>191298.28</v>
      </c>
      <c r="W215" s="214">
        <f t="shared" si="22"/>
        <v>-191298.28</v>
      </c>
    </row>
    <row r="216" spans="1:23" ht="24" x14ac:dyDescent="0.25">
      <c r="A216" s="34" t="s">
        <v>1510</v>
      </c>
      <c r="B216" s="41" t="s">
        <v>1509</v>
      </c>
      <c r="C216" s="41" t="s">
        <v>2668</v>
      </c>
      <c r="D216" s="122" t="s">
        <v>1508</v>
      </c>
      <c r="E216" s="41" t="s">
        <v>1502</v>
      </c>
      <c r="F216" s="163">
        <v>243</v>
      </c>
      <c r="G216" s="161"/>
      <c r="H216" s="189">
        <f>ROUND((F216*G216),2)</f>
        <v>0</v>
      </c>
      <c r="J216" s="216"/>
      <c r="K216" s="217"/>
      <c r="L216" s="218"/>
      <c r="M216" s="218"/>
      <c r="N216" s="205"/>
      <c r="O216" s="214"/>
      <c r="V216" s="314">
        <v>44886.96</v>
      </c>
      <c r="W216" s="214">
        <f t="shared" si="22"/>
        <v>-44886.96</v>
      </c>
    </row>
    <row r="217" spans="1:23" ht="24.75" customHeight="1" x14ac:dyDescent="0.25">
      <c r="A217" s="26" t="s">
        <v>378</v>
      </c>
      <c r="B217" s="48" t="s">
        <v>379</v>
      </c>
      <c r="C217" s="48"/>
      <c r="D217" s="123"/>
      <c r="E217" s="49"/>
      <c r="F217" s="162"/>
      <c r="G217" s="162"/>
      <c r="H217" s="190">
        <f>SUM(H218:H220)</f>
        <v>0</v>
      </c>
      <c r="N217" s="206">
        <v>425145.98</v>
      </c>
      <c r="O217" s="214"/>
      <c r="V217" s="315">
        <v>449571.54</v>
      </c>
      <c r="W217" s="214">
        <f t="shared" si="22"/>
        <v>-449571.54</v>
      </c>
    </row>
    <row r="218" spans="1:23" ht="24" x14ac:dyDescent="0.25">
      <c r="A218" s="25" t="s">
        <v>380</v>
      </c>
      <c r="B218" s="41" t="s">
        <v>381</v>
      </c>
      <c r="C218" s="41" t="s">
        <v>2668</v>
      </c>
      <c r="D218" s="122" t="s">
        <v>1558</v>
      </c>
      <c r="E218" s="41" t="s">
        <v>1502</v>
      </c>
      <c r="F218" s="161">
        <v>342.48</v>
      </c>
      <c r="G218" s="161"/>
      <c r="H218" s="189">
        <f>ROUND((F218*G218),2)</f>
        <v>0</v>
      </c>
      <c r="J218" s="204" t="s">
        <v>3009</v>
      </c>
      <c r="K218" s="39" t="s">
        <v>58</v>
      </c>
      <c r="L218" s="205">
        <v>342.48</v>
      </c>
      <c r="M218" s="205">
        <v>448.78</v>
      </c>
      <c r="N218" s="205">
        <v>153698.17000000001</v>
      </c>
      <c r="O218" s="214">
        <f t="shared" ref="O218:O244" si="23">L218-F218</f>
        <v>0</v>
      </c>
      <c r="V218" s="314">
        <v>169578.97</v>
      </c>
      <c r="W218" s="214">
        <f t="shared" si="22"/>
        <v>-169578.97</v>
      </c>
    </row>
    <row r="219" spans="1:23" ht="24" x14ac:dyDescent="0.25">
      <c r="A219" s="25" t="s">
        <v>382</v>
      </c>
      <c r="B219" s="41" t="s">
        <v>383</v>
      </c>
      <c r="C219" s="41" t="s">
        <v>2668</v>
      </c>
      <c r="D219" s="122" t="s">
        <v>1808</v>
      </c>
      <c r="E219" s="41" t="s">
        <v>1502</v>
      </c>
      <c r="F219" s="161">
        <v>1064.8699999999999</v>
      </c>
      <c r="G219" s="161"/>
      <c r="H219" s="189">
        <f>ROUND((F219*G219),2)</f>
        <v>0</v>
      </c>
      <c r="J219" s="204" t="s">
        <v>3010</v>
      </c>
      <c r="K219" s="39" t="s">
        <v>58</v>
      </c>
      <c r="L219" s="205">
        <v>1064.8699999999999</v>
      </c>
      <c r="M219" s="205">
        <v>236.06</v>
      </c>
      <c r="N219" s="205">
        <v>251373.21</v>
      </c>
      <c r="O219" s="214">
        <f t="shared" si="23"/>
        <v>0</v>
      </c>
      <c r="V219" s="314">
        <v>261553.37</v>
      </c>
      <c r="W219" s="214">
        <f t="shared" si="22"/>
        <v>-261553.37</v>
      </c>
    </row>
    <row r="220" spans="1:23" x14ac:dyDescent="0.25">
      <c r="A220" s="25" t="s">
        <v>3393</v>
      </c>
      <c r="B220" s="41" t="s">
        <v>384</v>
      </c>
      <c r="C220" s="41" t="s">
        <v>2668</v>
      </c>
      <c r="D220" s="122" t="s">
        <v>1807</v>
      </c>
      <c r="E220" s="41" t="s">
        <v>1502</v>
      </c>
      <c r="F220" s="161">
        <v>260</v>
      </c>
      <c r="G220" s="161"/>
      <c r="H220" s="189">
        <f>ROUND((F220*G220),2)</f>
        <v>0</v>
      </c>
      <c r="J220" s="204" t="s">
        <v>3011</v>
      </c>
      <c r="K220" s="39" t="s">
        <v>58</v>
      </c>
      <c r="L220" s="205">
        <v>260</v>
      </c>
      <c r="M220" s="205">
        <v>77.209999999999994</v>
      </c>
      <c r="N220" s="205">
        <v>20074.599999999999</v>
      </c>
      <c r="O220" s="214">
        <f t="shared" si="23"/>
        <v>0</v>
      </c>
      <c r="V220" s="314">
        <v>18439.2</v>
      </c>
      <c r="W220" s="214">
        <f t="shared" si="22"/>
        <v>-18439.2</v>
      </c>
    </row>
    <row r="221" spans="1:23" x14ac:dyDescent="0.25">
      <c r="A221" s="26" t="s">
        <v>385</v>
      </c>
      <c r="B221" s="48" t="s">
        <v>386</v>
      </c>
      <c r="C221" s="48"/>
      <c r="D221" s="123"/>
      <c r="E221" s="49"/>
      <c r="F221" s="162"/>
      <c r="G221" s="162"/>
      <c r="H221" s="190">
        <f>SUM(H222:H226)</f>
        <v>0</v>
      </c>
      <c r="N221" s="206">
        <v>130330.09</v>
      </c>
      <c r="O221" s="214">
        <f t="shared" si="23"/>
        <v>0</v>
      </c>
      <c r="V221" s="315">
        <v>141758.63999999998</v>
      </c>
      <c r="W221" s="214">
        <f t="shared" si="22"/>
        <v>-141758.63999999998</v>
      </c>
    </row>
    <row r="222" spans="1:23" x14ac:dyDescent="0.25">
      <c r="A222" s="25" t="s">
        <v>387</v>
      </c>
      <c r="B222" s="41" t="s">
        <v>388</v>
      </c>
      <c r="C222" s="41" t="s">
        <v>2668</v>
      </c>
      <c r="D222" s="122" t="s">
        <v>1803</v>
      </c>
      <c r="E222" s="41" t="s">
        <v>1507</v>
      </c>
      <c r="F222" s="161">
        <v>55.37</v>
      </c>
      <c r="G222" s="161"/>
      <c r="H222" s="189">
        <f>ROUND((F222*G222),2)</f>
        <v>0</v>
      </c>
      <c r="J222" s="204" t="s">
        <v>3012</v>
      </c>
      <c r="K222" s="39" t="s">
        <v>40</v>
      </c>
      <c r="L222" s="205">
        <v>55.37</v>
      </c>
      <c r="M222" s="205">
        <v>215.27</v>
      </c>
      <c r="N222" s="205">
        <v>11919.5</v>
      </c>
      <c r="O222" s="214">
        <f t="shared" si="23"/>
        <v>0</v>
      </c>
      <c r="V222" s="314">
        <v>14666.96</v>
      </c>
      <c r="W222" s="214">
        <f t="shared" si="22"/>
        <v>-14666.96</v>
      </c>
    </row>
    <row r="223" spans="1:23" x14ac:dyDescent="0.25">
      <c r="A223" s="25" t="s">
        <v>389</v>
      </c>
      <c r="B223" s="41" t="s">
        <v>390</v>
      </c>
      <c r="C223" s="41" t="s">
        <v>2668</v>
      </c>
      <c r="D223" s="122" t="s">
        <v>1804</v>
      </c>
      <c r="E223" s="41" t="s">
        <v>1507</v>
      </c>
      <c r="F223" s="161">
        <v>287.33</v>
      </c>
      <c r="G223" s="161"/>
      <c r="H223" s="189">
        <f>ROUND((F223*G223),2)</f>
        <v>0</v>
      </c>
      <c r="J223" s="204" t="s">
        <v>3013</v>
      </c>
      <c r="K223" s="39" t="s">
        <v>40</v>
      </c>
      <c r="L223" s="205">
        <v>287.33</v>
      </c>
      <c r="M223" s="205">
        <v>302.27</v>
      </c>
      <c r="N223" s="205">
        <v>86851.24</v>
      </c>
      <c r="O223" s="214">
        <f t="shared" si="23"/>
        <v>0</v>
      </c>
      <c r="V223" s="314">
        <v>95755.6</v>
      </c>
      <c r="W223" s="214">
        <f t="shared" si="22"/>
        <v>-95755.6</v>
      </c>
    </row>
    <row r="224" spans="1:23" x14ac:dyDescent="0.25">
      <c r="A224" s="25" t="s">
        <v>391</v>
      </c>
      <c r="B224" s="41" t="s">
        <v>392</v>
      </c>
      <c r="C224" s="41" t="s">
        <v>2668</v>
      </c>
      <c r="D224" s="122" t="s">
        <v>1805</v>
      </c>
      <c r="E224" s="41" t="s">
        <v>1507</v>
      </c>
      <c r="F224" s="161">
        <v>19.350000000000001</v>
      </c>
      <c r="G224" s="161"/>
      <c r="H224" s="189">
        <f>ROUND((F224*G224),2)</f>
        <v>0</v>
      </c>
      <c r="J224" s="204" t="s">
        <v>3014</v>
      </c>
      <c r="K224" s="39" t="s">
        <v>40</v>
      </c>
      <c r="L224" s="205">
        <v>19.350000000000001</v>
      </c>
      <c r="M224" s="205">
        <v>610.73</v>
      </c>
      <c r="N224" s="205">
        <v>11817.63</v>
      </c>
      <c r="O224" s="214">
        <f t="shared" si="23"/>
        <v>0</v>
      </c>
      <c r="V224" s="314">
        <v>11104.38</v>
      </c>
      <c r="W224" s="214">
        <f t="shared" si="22"/>
        <v>-11104.38</v>
      </c>
    </row>
    <row r="225" spans="1:23" x14ac:dyDescent="0.25">
      <c r="A225" s="25" t="s">
        <v>393</v>
      </c>
      <c r="B225" s="41" t="s">
        <v>394</v>
      </c>
      <c r="C225" s="41" t="s">
        <v>2668</v>
      </c>
      <c r="D225" s="122" t="s">
        <v>1806</v>
      </c>
      <c r="E225" s="41" t="s">
        <v>1507</v>
      </c>
      <c r="F225" s="161">
        <v>22.91</v>
      </c>
      <c r="G225" s="161"/>
      <c r="H225" s="189">
        <f>ROUND((F225*G225),2)</f>
        <v>0</v>
      </c>
      <c r="J225" s="204" t="s">
        <v>3015</v>
      </c>
      <c r="K225" s="39" t="s">
        <v>40</v>
      </c>
      <c r="L225" s="205">
        <v>22.91</v>
      </c>
      <c r="M225" s="205">
        <v>706.93</v>
      </c>
      <c r="N225" s="205">
        <v>16195.77</v>
      </c>
      <c r="O225" s="214">
        <f t="shared" si="23"/>
        <v>0</v>
      </c>
      <c r="V225" s="314">
        <v>16433.11</v>
      </c>
      <c r="W225" s="214">
        <f t="shared" si="22"/>
        <v>-16433.11</v>
      </c>
    </row>
    <row r="226" spans="1:23" x14ac:dyDescent="0.25">
      <c r="A226" s="25" t="s">
        <v>395</v>
      </c>
      <c r="B226" s="41" t="s">
        <v>396</v>
      </c>
      <c r="C226" s="41" t="s">
        <v>2668</v>
      </c>
      <c r="D226" s="122" t="s">
        <v>3602</v>
      </c>
      <c r="E226" s="41" t="s">
        <v>1507</v>
      </c>
      <c r="F226" s="161">
        <v>41.28</v>
      </c>
      <c r="G226" s="161"/>
      <c r="H226" s="189">
        <f>ROUND((F226*G226),2)</f>
        <v>0</v>
      </c>
      <c r="J226" s="204" t="s">
        <v>3016</v>
      </c>
      <c r="K226" s="39" t="s">
        <v>40</v>
      </c>
      <c r="L226" s="205">
        <v>41.28</v>
      </c>
      <c r="M226" s="205">
        <v>85.9</v>
      </c>
      <c r="N226" s="205">
        <v>3545.95</v>
      </c>
      <c r="O226" s="214">
        <f t="shared" si="23"/>
        <v>0</v>
      </c>
      <c r="V226" s="314">
        <v>3798.59</v>
      </c>
      <c r="W226" s="214">
        <f t="shared" si="22"/>
        <v>-3798.59</v>
      </c>
    </row>
    <row r="227" spans="1:23" x14ac:dyDescent="0.25">
      <c r="A227" s="28" t="s">
        <v>397</v>
      </c>
      <c r="B227" s="114" t="s">
        <v>398</v>
      </c>
      <c r="C227" s="115"/>
      <c r="D227" s="121"/>
      <c r="E227" s="116"/>
      <c r="F227" s="160"/>
      <c r="G227" s="181"/>
      <c r="H227" s="188">
        <f>SUM(H228:H241)</f>
        <v>0</v>
      </c>
      <c r="N227" s="203">
        <v>61869.919999999998</v>
      </c>
      <c r="O227" s="214">
        <f t="shared" si="23"/>
        <v>0</v>
      </c>
      <c r="V227" s="313">
        <v>63539.729999999996</v>
      </c>
      <c r="W227" s="214">
        <f t="shared" si="22"/>
        <v>-63539.729999999996</v>
      </c>
    </row>
    <row r="228" spans="1:23" ht="15" customHeight="1" x14ac:dyDescent="0.25">
      <c r="A228" s="25" t="s">
        <v>399</v>
      </c>
      <c r="B228" s="41" t="s">
        <v>400</v>
      </c>
      <c r="C228" s="41" t="s">
        <v>2668</v>
      </c>
      <c r="D228" s="122" t="s">
        <v>1818</v>
      </c>
      <c r="E228" s="41" t="s">
        <v>1502</v>
      </c>
      <c r="F228" s="161">
        <v>12.8</v>
      </c>
      <c r="G228" s="161"/>
      <c r="H228" s="189">
        <f t="shared" ref="H228:H241" si="24">ROUND((F228*G228),2)</f>
        <v>0</v>
      </c>
      <c r="J228" s="204" t="s">
        <v>3017</v>
      </c>
      <c r="K228" s="39" t="s">
        <v>58</v>
      </c>
      <c r="L228" s="205">
        <v>12.8</v>
      </c>
      <c r="M228" s="205">
        <v>199.97</v>
      </c>
      <c r="N228" s="205">
        <v>2559.62</v>
      </c>
      <c r="O228" s="214">
        <f t="shared" si="23"/>
        <v>0</v>
      </c>
      <c r="V228" s="314">
        <v>2535.5500000000002</v>
      </c>
      <c r="W228" s="214">
        <f t="shared" si="22"/>
        <v>-2535.5500000000002</v>
      </c>
    </row>
    <row r="229" spans="1:23" ht="24" x14ac:dyDescent="0.25">
      <c r="A229" s="25" t="s">
        <v>401</v>
      </c>
      <c r="B229" s="41" t="s">
        <v>402</v>
      </c>
      <c r="C229" s="41" t="s">
        <v>2668</v>
      </c>
      <c r="D229" s="122" t="s">
        <v>1819</v>
      </c>
      <c r="E229" s="41" t="s">
        <v>1527</v>
      </c>
      <c r="F229" s="161">
        <v>47</v>
      </c>
      <c r="G229" s="161"/>
      <c r="H229" s="189">
        <f t="shared" si="24"/>
        <v>0</v>
      </c>
      <c r="J229" s="204" t="s">
        <v>3018</v>
      </c>
      <c r="K229" s="39" t="s">
        <v>17</v>
      </c>
      <c r="L229" s="205">
        <v>47</v>
      </c>
      <c r="M229" s="205">
        <v>168.8</v>
      </c>
      <c r="N229" s="205">
        <v>7933.6</v>
      </c>
      <c r="O229" s="214">
        <f t="shared" si="23"/>
        <v>0</v>
      </c>
      <c r="V229" s="314">
        <v>7859.81</v>
      </c>
      <c r="W229" s="214">
        <f t="shared" si="22"/>
        <v>-7859.81</v>
      </c>
    </row>
    <row r="230" spans="1:23" ht="24" x14ac:dyDescent="0.25">
      <c r="A230" s="25" t="s">
        <v>403</v>
      </c>
      <c r="B230" s="41" t="s">
        <v>404</v>
      </c>
      <c r="C230" s="41" t="s">
        <v>2668</v>
      </c>
      <c r="D230" s="122" t="s">
        <v>1820</v>
      </c>
      <c r="E230" s="41" t="s">
        <v>1527</v>
      </c>
      <c r="F230" s="161">
        <v>1</v>
      </c>
      <c r="G230" s="161"/>
      <c r="H230" s="189">
        <f t="shared" si="24"/>
        <v>0</v>
      </c>
      <c r="J230" s="204" t="s">
        <v>3019</v>
      </c>
      <c r="K230" s="39" t="s">
        <v>17</v>
      </c>
      <c r="L230" s="205">
        <v>1</v>
      </c>
      <c r="M230" s="205">
        <v>349.67</v>
      </c>
      <c r="N230" s="205">
        <v>349.67</v>
      </c>
      <c r="O230" s="214">
        <f t="shared" si="23"/>
        <v>0</v>
      </c>
      <c r="V230" s="314">
        <v>375.98</v>
      </c>
      <c r="W230" s="214">
        <f t="shared" si="22"/>
        <v>-375.98</v>
      </c>
    </row>
    <row r="231" spans="1:23" ht="24" x14ac:dyDescent="0.25">
      <c r="A231" s="25" t="s">
        <v>405</v>
      </c>
      <c r="B231" s="41" t="s">
        <v>406</v>
      </c>
      <c r="C231" s="41" t="s">
        <v>2668</v>
      </c>
      <c r="D231" s="122" t="s">
        <v>1821</v>
      </c>
      <c r="E231" s="41" t="s">
        <v>1527</v>
      </c>
      <c r="F231" s="161">
        <v>17</v>
      </c>
      <c r="G231" s="161"/>
      <c r="H231" s="189">
        <f t="shared" si="24"/>
        <v>0</v>
      </c>
      <c r="J231" s="204" t="s">
        <v>3020</v>
      </c>
      <c r="K231" s="39" t="s">
        <v>17</v>
      </c>
      <c r="L231" s="205">
        <v>17</v>
      </c>
      <c r="M231" s="205">
        <v>233.46</v>
      </c>
      <c r="N231" s="205">
        <v>3968.82</v>
      </c>
      <c r="O231" s="214">
        <f t="shared" si="23"/>
        <v>0</v>
      </c>
      <c r="V231" s="314">
        <v>3338.8</v>
      </c>
      <c r="W231" s="214">
        <f t="shared" si="22"/>
        <v>-3338.8</v>
      </c>
    </row>
    <row r="232" spans="1:23" ht="24" x14ac:dyDescent="0.25">
      <c r="A232" s="25" t="s">
        <v>407</v>
      </c>
      <c r="B232" s="41" t="s">
        <v>408</v>
      </c>
      <c r="C232" s="41" t="s">
        <v>2668</v>
      </c>
      <c r="D232" s="122" t="s">
        <v>1822</v>
      </c>
      <c r="E232" s="41" t="s">
        <v>1502</v>
      </c>
      <c r="F232" s="161">
        <v>36</v>
      </c>
      <c r="G232" s="161"/>
      <c r="H232" s="189">
        <f t="shared" si="24"/>
        <v>0</v>
      </c>
      <c r="J232" s="204" t="s">
        <v>3021</v>
      </c>
      <c r="K232" s="39" t="s">
        <v>58</v>
      </c>
      <c r="L232" s="205">
        <v>36</v>
      </c>
      <c r="M232" s="205">
        <v>450.43</v>
      </c>
      <c r="N232" s="205">
        <v>16215.48</v>
      </c>
      <c r="O232" s="214">
        <f t="shared" si="23"/>
        <v>0</v>
      </c>
      <c r="V232" s="314">
        <v>16043.4</v>
      </c>
      <c r="W232" s="214">
        <f t="shared" si="22"/>
        <v>-16043.4</v>
      </c>
    </row>
    <row r="233" spans="1:23" ht="24" x14ac:dyDescent="0.25">
      <c r="A233" s="25" t="s">
        <v>409</v>
      </c>
      <c r="B233" s="41" t="s">
        <v>410</v>
      </c>
      <c r="C233" s="41" t="s">
        <v>2668</v>
      </c>
      <c r="D233" s="122" t="s">
        <v>3601</v>
      </c>
      <c r="E233" s="41" t="s">
        <v>1507</v>
      </c>
      <c r="F233" s="161">
        <v>26.5</v>
      </c>
      <c r="G233" s="161"/>
      <c r="H233" s="189">
        <f t="shared" si="24"/>
        <v>0</v>
      </c>
      <c r="J233" s="204" t="s">
        <v>3022</v>
      </c>
      <c r="K233" s="39" t="s">
        <v>40</v>
      </c>
      <c r="L233" s="205">
        <v>26.5</v>
      </c>
      <c r="M233" s="205">
        <v>192.18</v>
      </c>
      <c r="N233" s="205">
        <v>5092.7700000000004</v>
      </c>
      <c r="O233" s="214">
        <f t="shared" si="23"/>
        <v>0</v>
      </c>
      <c r="V233" s="314">
        <v>5217.8500000000004</v>
      </c>
      <c r="W233" s="214">
        <f t="shared" si="22"/>
        <v>-5217.8500000000004</v>
      </c>
    </row>
    <row r="234" spans="1:23" ht="24" x14ac:dyDescent="0.25">
      <c r="A234" s="25" t="s">
        <v>411</v>
      </c>
      <c r="B234" s="41" t="s">
        <v>412</v>
      </c>
      <c r="C234" s="41" t="s">
        <v>2668</v>
      </c>
      <c r="D234" s="122" t="s">
        <v>1823</v>
      </c>
      <c r="E234" s="41" t="s">
        <v>1527</v>
      </c>
      <c r="F234" s="161">
        <v>160</v>
      </c>
      <c r="G234" s="161"/>
      <c r="H234" s="189">
        <f t="shared" si="24"/>
        <v>0</v>
      </c>
      <c r="J234" s="204" t="s">
        <v>3023</v>
      </c>
      <c r="K234" s="39" t="s">
        <v>17</v>
      </c>
      <c r="L234" s="205">
        <v>160</v>
      </c>
      <c r="M234" s="205">
        <v>16.29</v>
      </c>
      <c r="N234" s="205">
        <v>2606.4</v>
      </c>
      <c r="O234" s="214">
        <f t="shared" si="23"/>
        <v>0</v>
      </c>
      <c r="V234" s="314">
        <v>2617.6</v>
      </c>
      <c r="W234" s="214">
        <f t="shared" si="22"/>
        <v>-2617.6</v>
      </c>
    </row>
    <row r="235" spans="1:23" x14ac:dyDescent="0.25">
      <c r="A235" s="25" t="s">
        <v>413</v>
      </c>
      <c r="B235" s="41" t="s">
        <v>414</v>
      </c>
      <c r="C235" s="41" t="s">
        <v>2668</v>
      </c>
      <c r="D235" s="122" t="s">
        <v>1824</v>
      </c>
      <c r="E235" s="41" t="s">
        <v>1527</v>
      </c>
      <c r="F235" s="161">
        <v>60</v>
      </c>
      <c r="G235" s="161"/>
      <c r="H235" s="189">
        <f t="shared" si="24"/>
        <v>0</v>
      </c>
      <c r="J235" s="204" t="s">
        <v>3024</v>
      </c>
      <c r="K235" s="39" t="s">
        <v>17</v>
      </c>
      <c r="L235" s="205">
        <v>60</v>
      </c>
      <c r="M235" s="205">
        <v>12.78</v>
      </c>
      <c r="N235" s="205">
        <v>766.8</v>
      </c>
      <c r="O235" s="214">
        <f t="shared" si="23"/>
        <v>0</v>
      </c>
      <c r="V235" s="314">
        <v>771.6</v>
      </c>
      <c r="W235" s="214">
        <f t="shared" si="22"/>
        <v>-771.6</v>
      </c>
    </row>
    <row r="236" spans="1:23" x14ac:dyDescent="0.25">
      <c r="A236" s="25" t="s">
        <v>415</v>
      </c>
      <c r="B236" s="41" t="s">
        <v>416</v>
      </c>
      <c r="C236" s="41" t="s">
        <v>2668</v>
      </c>
      <c r="D236" s="122" t="s">
        <v>1825</v>
      </c>
      <c r="E236" s="41" t="s">
        <v>1527</v>
      </c>
      <c r="F236" s="161">
        <v>60</v>
      </c>
      <c r="G236" s="161"/>
      <c r="H236" s="189">
        <f t="shared" si="24"/>
        <v>0</v>
      </c>
      <c r="J236" s="204" t="s">
        <v>3025</v>
      </c>
      <c r="K236" s="39" t="s">
        <v>17</v>
      </c>
      <c r="L236" s="205">
        <v>60</v>
      </c>
      <c r="M236" s="205">
        <v>12.48</v>
      </c>
      <c r="N236" s="205">
        <v>748.8</v>
      </c>
      <c r="O236" s="214">
        <f t="shared" si="23"/>
        <v>0</v>
      </c>
      <c r="V236" s="314">
        <v>765.6</v>
      </c>
      <c r="W236" s="214">
        <f t="shared" si="22"/>
        <v>-765.6</v>
      </c>
    </row>
    <row r="237" spans="1:23" ht="24" x14ac:dyDescent="0.25">
      <c r="A237" s="25" t="s">
        <v>417</v>
      </c>
      <c r="B237" s="41" t="s">
        <v>418</v>
      </c>
      <c r="C237" s="41" t="s">
        <v>2668</v>
      </c>
      <c r="D237" s="122" t="s">
        <v>1826</v>
      </c>
      <c r="E237" s="41" t="s">
        <v>1527</v>
      </c>
      <c r="F237" s="161">
        <v>120</v>
      </c>
      <c r="G237" s="161"/>
      <c r="H237" s="189">
        <f t="shared" si="24"/>
        <v>0</v>
      </c>
      <c r="J237" s="204" t="s">
        <v>3026</v>
      </c>
      <c r="K237" s="39" t="s">
        <v>17</v>
      </c>
      <c r="L237" s="205">
        <v>120</v>
      </c>
      <c r="M237" s="205">
        <v>25.34</v>
      </c>
      <c r="N237" s="205">
        <v>3040.8</v>
      </c>
      <c r="O237" s="214">
        <f t="shared" si="23"/>
        <v>0</v>
      </c>
      <c r="V237" s="314">
        <v>2974.8</v>
      </c>
      <c r="W237" s="214">
        <f t="shared" si="22"/>
        <v>-2974.8</v>
      </c>
    </row>
    <row r="238" spans="1:23" ht="24" x14ac:dyDescent="0.25">
      <c r="A238" s="25" t="s">
        <v>419</v>
      </c>
      <c r="B238" s="41" t="s">
        <v>420</v>
      </c>
      <c r="C238" s="41" t="s">
        <v>2668</v>
      </c>
      <c r="D238" s="122" t="s">
        <v>1827</v>
      </c>
      <c r="E238" s="41" t="s">
        <v>1565</v>
      </c>
      <c r="F238" s="161">
        <v>7</v>
      </c>
      <c r="G238" s="161"/>
      <c r="H238" s="189">
        <f t="shared" si="24"/>
        <v>0</v>
      </c>
      <c r="J238" s="204" t="s">
        <v>3027</v>
      </c>
      <c r="K238" s="39" t="s">
        <v>2983</v>
      </c>
      <c r="L238" s="205">
        <v>7</v>
      </c>
      <c r="M238" s="205">
        <v>260.33999999999997</v>
      </c>
      <c r="N238" s="205">
        <v>1822.38</v>
      </c>
      <c r="O238" s="214">
        <f t="shared" si="23"/>
        <v>0</v>
      </c>
      <c r="V238" s="314">
        <v>2347.66</v>
      </c>
      <c r="W238" s="214">
        <f t="shared" si="22"/>
        <v>-2347.66</v>
      </c>
    </row>
    <row r="239" spans="1:23" ht="24" x14ac:dyDescent="0.25">
      <c r="A239" s="25" t="s">
        <v>421</v>
      </c>
      <c r="B239" s="41" t="s">
        <v>422</v>
      </c>
      <c r="C239" s="41" t="s">
        <v>2668</v>
      </c>
      <c r="D239" s="122" t="s">
        <v>1828</v>
      </c>
      <c r="E239" s="41" t="s">
        <v>1527</v>
      </c>
      <c r="F239" s="161">
        <v>7</v>
      </c>
      <c r="G239" s="161"/>
      <c r="H239" s="189">
        <f t="shared" si="24"/>
        <v>0</v>
      </c>
      <c r="J239" s="204" t="s">
        <v>3028</v>
      </c>
      <c r="K239" s="39" t="s">
        <v>17</v>
      </c>
      <c r="L239" s="205">
        <v>7</v>
      </c>
      <c r="M239" s="205">
        <v>30.9</v>
      </c>
      <c r="N239" s="205">
        <v>216.3</v>
      </c>
      <c r="O239" s="214">
        <f t="shared" si="23"/>
        <v>0</v>
      </c>
      <c r="V239" s="314">
        <v>219.94</v>
      </c>
      <c r="W239" s="214">
        <f t="shared" si="22"/>
        <v>-219.94</v>
      </c>
    </row>
    <row r="240" spans="1:23" ht="24" x14ac:dyDescent="0.25">
      <c r="A240" s="25" t="s">
        <v>423</v>
      </c>
      <c r="B240" s="41" t="s">
        <v>424</v>
      </c>
      <c r="C240" s="41" t="s">
        <v>2668</v>
      </c>
      <c r="D240" s="122" t="s">
        <v>1829</v>
      </c>
      <c r="E240" s="41" t="s">
        <v>1527</v>
      </c>
      <c r="F240" s="161">
        <v>1</v>
      </c>
      <c r="G240" s="161"/>
      <c r="H240" s="189">
        <f t="shared" si="24"/>
        <v>0</v>
      </c>
      <c r="J240" s="204" t="s">
        <v>3029</v>
      </c>
      <c r="K240" s="39" t="s">
        <v>17</v>
      </c>
      <c r="L240" s="205">
        <v>1</v>
      </c>
      <c r="M240" s="205">
        <v>792.68</v>
      </c>
      <c r="N240" s="205">
        <v>792.68</v>
      </c>
      <c r="O240" s="214">
        <f t="shared" si="23"/>
        <v>0</v>
      </c>
      <c r="V240" s="314">
        <v>976.54</v>
      </c>
      <c r="W240" s="214">
        <f t="shared" si="22"/>
        <v>-976.54</v>
      </c>
    </row>
    <row r="241" spans="1:23" ht="36" x14ac:dyDescent="0.25">
      <c r="A241" s="25" t="s">
        <v>425</v>
      </c>
      <c r="B241" s="41" t="s">
        <v>426</v>
      </c>
      <c r="C241" s="41" t="s">
        <v>2668</v>
      </c>
      <c r="D241" s="122" t="s">
        <v>2157</v>
      </c>
      <c r="E241" s="41" t="s">
        <v>1527</v>
      </c>
      <c r="F241" s="161">
        <v>10</v>
      </c>
      <c r="G241" s="161"/>
      <c r="H241" s="189">
        <f t="shared" si="24"/>
        <v>0</v>
      </c>
      <c r="J241" s="204" t="s">
        <v>3030</v>
      </c>
      <c r="K241" s="39" t="s">
        <v>17</v>
      </c>
      <c r="L241" s="205">
        <v>10</v>
      </c>
      <c r="M241" s="205">
        <v>1575.58</v>
      </c>
      <c r="N241" s="205">
        <v>15755.8</v>
      </c>
      <c r="O241" s="214">
        <f t="shared" si="23"/>
        <v>0</v>
      </c>
      <c r="V241" s="314">
        <v>17494.599999999999</v>
      </c>
      <c r="W241" s="214">
        <f t="shared" si="22"/>
        <v>-17494.599999999999</v>
      </c>
    </row>
    <row r="242" spans="1:23" x14ac:dyDescent="0.25">
      <c r="A242" s="28" t="s">
        <v>427</v>
      </c>
      <c r="B242" s="114" t="s">
        <v>428</v>
      </c>
      <c r="C242" s="115"/>
      <c r="D242" s="121"/>
      <c r="E242" s="116"/>
      <c r="F242" s="160"/>
      <c r="G242" s="181"/>
      <c r="H242" s="188">
        <f>SUM(H243:H246)</f>
        <v>0</v>
      </c>
      <c r="N242" s="203">
        <v>73748.31</v>
      </c>
      <c r="O242" s="214">
        <f t="shared" si="23"/>
        <v>0</v>
      </c>
      <c r="V242" s="313">
        <v>86299.459999999992</v>
      </c>
      <c r="W242" s="214">
        <f t="shared" si="22"/>
        <v>-86299.459999999992</v>
      </c>
    </row>
    <row r="243" spans="1:23" ht="25.5" customHeight="1" x14ac:dyDescent="0.25">
      <c r="A243" s="25" t="s">
        <v>429</v>
      </c>
      <c r="B243" s="41" t="s">
        <v>430</v>
      </c>
      <c r="C243" s="41" t="s">
        <v>2668</v>
      </c>
      <c r="D243" s="122" t="s">
        <v>1834</v>
      </c>
      <c r="E243" s="41" t="s">
        <v>1502</v>
      </c>
      <c r="F243" s="161">
        <v>160</v>
      </c>
      <c r="G243" s="161"/>
      <c r="H243" s="189">
        <f>ROUND((F243*G243),2)</f>
        <v>0</v>
      </c>
      <c r="J243" s="204" t="s">
        <v>3031</v>
      </c>
      <c r="K243" s="39" t="s">
        <v>58</v>
      </c>
      <c r="L243" s="205">
        <v>160</v>
      </c>
      <c r="M243" s="205">
        <v>264.22000000000003</v>
      </c>
      <c r="N243" s="205">
        <v>42275.199999999997</v>
      </c>
      <c r="O243" s="214">
        <f t="shared" si="23"/>
        <v>0</v>
      </c>
      <c r="V243" s="314">
        <v>34622.400000000001</v>
      </c>
      <c r="W243" s="214">
        <f t="shared" si="22"/>
        <v>-34622.400000000001</v>
      </c>
    </row>
    <row r="244" spans="1:23" ht="24" x14ac:dyDescent="0.25">
      <c r="A244" s="25" t="s">
        <v>431</v>
      </c>
      <c r="B244" s="41" t="s">
        <v>432</v>
      </c>
      <c r="C244" s="41" t="s">
        <v>2668</v>
      </c>
      <c r="D244" s="122" t="s">
        <v>1835</v>
      </c>
      <c r="E244" s="41" t="s">
        <v>1502</v>
      </c>
      <c r="F244" s="161">
        <v>64.8</v>
      </c>
      <c r="G244" s="161"/>
      <c r="H244" s="189">
        <f>ROUND((F244*G244),2)</f>
        <v>0</v>
      </c>
      <c r="J244" s="204" t="s">
        <v>3032</v>
      </c>
      <c r="K244" s="39" t="s">
        <v>58</v>
      </c>
      <c r="L244" s="205">
        <v>64.8</v>
      </c>
      <c r="M244" s="205">
        <v>302.24</v>
      </c>
      <c r="N244" s="205">
        <v>19585.150000000001</v>
      </c>
      <c r="O244" s="214">
        <f t="shared" si="23"/>
        <v>0</v>
      </c>
      <c r="V244" s="314">
        <v>19285.13</v>
      </c>
      <c r="W244" s="214">
        <f t="shared" si="22"/>
        <v>-19285.13</v>
      </c>
    </row>
    <row r="245" spans="1:23" x14ac:dyDescent="0.25">
      <c r="A245" s="25" t="s">
        <v>1518</v>
      </c>
      <c r="B245" s="41" t="s">
        <v>1850</v>
      </c>
      <c r="C245" s="41" t="s">
        <v>2668</v>
      </c>
      <c r="D245" s="122" t="s">
        <v>1851</v>
      </c>
      <c r="E245" s="41" t="s">
        <v>1507</v>
      </c>
      <c r="F245" s="163">
        <v>235.3</v>
      </c>
      <c r="G245" s="161"/>
      <c r="H245" s="193">
        <f>ROUND((F245*G245),2)</f>
        <v>0</v>
      </c>
      <c r="J245" s="204"/>
      <c r="K245" s="39"/>
      <c r="L245" s="205"/>
      <c r="M245" s="205"/>
      <c r="N245" s="205"/>
      <c r="O245" s="214"/>
      <c r="V245" s="318">
        <v>19193.419999999998</v>
      </c>
      <c r="W245" s="214">
        <f t="shared" si="22"/>
        <v>-19193.419999999998</v>
      </c>
    </row>
    <row r="246" spans="1:23" ht="24" x14ac:dyDescent="0.25">
      <c r="A246" s="34" t="s">
        <v>1519</v>
      </c>
      <c r="B246" s="41" t="s">
        <v>433</v>
      </c>
      <c r="C246" s="41" t="s">
        <v>2668</v>
      </c>
      <c r="D246" s="122" t="s">
        <v>1854</v>
      </c>
      <c r="E246" s="41" t="s">
        <v>1507</v>
      </c>
      <c r="F246" s="161">
        <v>404.49</v>
      </c>
      <c r="G246" s="161"/>
      <c r="H246" s="189">
        <f>ROUND((F246*G246),2)</f>
        <v>0</v>
      </c>
      <c r="J246" s="204" t="s">
        <v>3033</v>
      </c>
      <c r="K246" s="39" t="s">
        <v>40</v>
      </c>
      <c r="L246" s="205">
        <v>404.49</v>
      </c>
      <c r="M246" s="205">
        <v>29.39</v>
      </c>
      <c r="N246" s="205">
        <v>11887.96</v>
      </c>
      <c r="O246" s="214">
        <f t="shared" ref="O246:O253" si="25">L246-F246</f>
        <v>0</v>
      </c>
      <c r="V246" s="314">
        <v>13198.51</v>
      </c>
      <c r="W246" s="214">
        <f t="shared" si="22"/>
        <v>-13198.51</v>
      </c>
    </row>
    <row r="247" spans="1:23" x14ac:dyDescent="0.25">
      <c r="A247" s="28" t="s">
        <v>434</v>
      </c>
      <c r="B247" s="114" t="s">
        <v>435</v>
      </c>
      <c r="C247" s="115"/>
      <c r="D247" s="121"/>
      <c r="E247" s="116"/>
      <c r="F247" s="160"/>
      <c r="G247" s="181"/>
      <c r="H247" s="188">
        <f>SUM(H248:H254)</f>
        <v>0</v>
      </c>
      <c r="N247" s="203">
        <v>167892.92</v>
      </c>
      <c r="O247" s="214">
        <f t="shared" si="25"/>
        <v>0</v>
      </c>
      <c r="V247" s="313">
        <v>224754.72999999998</v>
      </c>
      <c r="W247" s="214">
        <f t="shared" si="22"/>
        <v>-224754.72999999998</v>
      </c>
    </row>
    <row r="248" spans="1:23" ht="15" customHeight="1" x14ac:dyDescent="0.25">
      <c r="A248" s="25" t="s">
        <v>436</v>
      </c>
      <c r="B248" s="41" t="s">
        <v>437</v>
      </c>
      <c r="C248" s="41" t="s">
        <v>2668</v>
      </c>
      <c r="D248" s="122" t="s">
        <v>2168</v>
      </c>
      <c r="E248" s="41" t="s">
        <v>1507</v>
      </c>
      <c r="F248" s="161">
        <v>62.61</v>
      </c>
      <c r="G248" s="161"/>
      <c r="H248" s="189">
        <f t="shared" ref="H248:H254" si="26">ROUND((F248*G248),2)</f>
        <v>0</v>
      </c>
      <c r="J248" s="204" t="s">
        <v>3034</v>
      </c>
      <c r="K248" s="39" t="s">
        <v>40</v>
      </c>
      <c r="L248" s="205">
        <v>62.61</v>
      </c>
      <c r="M248" s="205">
        <v>723.18</v>
      </c>
      <c r="N248" s="205">
        <v>45278.3</v>
      </c>
      <c r="O248" s="214">
        <f t="shared" si="25"/>
        <v>0</v>
      </c>
      <c r="V248" s="314">
        <v>51411.58</v>
      </c>
      <c r="W248" s="214">
        <f t="shared" si="22"/>
        <v>-51411.58</v>
      </c>
    </row>
    <row r="249" spans="1:23" ht="24" x14ac:dyDescent="0.25">
      <c r="A249" s="25" t="s">
        <v>438</v>
      </c>
      <c r="B249" s="41" t="s">
        <v>439</v>
      </c>
      <c r="C249" s="41" t="s">
        <v>2668</v>
      </c>
      <c r="D249" s="122" t="s">
        <v>2169</v>
      </c>
      <c r="E249" s="41" t="s">
        <v>1507</v>
      </c>
      <c r="F249" s="161">
        <v>21.18</v>
      </c>
      <c r="G249" s="161"/>
      <c r="H249" s="189">
        <f t="shared" si="26"/>
        <v>0</v>
      </c>
      <c r="J249" s="204" t="s">
        <v>3035</v>
      </c>
      <c r="K249" s="39" t="s">
        <v>40</v>
      </c>
      <c r="L249" s="205">
        <v>21.18</v>
      </c>
      <c r="M249" s="205">
        <v>1369.97</v>
      </c>
      <c r="N249" s="205">
        <v>29015.96</v>
      </c>
      <c r="O249" s="214">
        <f t="shared" si="25"/>
        <v>0</v>
      </c>
      <c r="V249" s="314">
        <v>28762.23</v>
      </c>
      <c r="W249" s="214">
        <f t="shared" si="22"/>
        <v>-28762.23</v>
      </c>
    </row>
    <row r="250" spans="1:23" x14ac:dyDescent="0.25">
      <c r="A250" s="25" t="s">
        <v>440</v>
      </c>
      <c r="B250" s="41" t="s">
        <v>441</v>
      </c>
      <c r="C250" s="41" t="s">
        <v>2668</v>
      </c>
      <c r="D250" s="122" t="s">
        <v>2183</v>
      </c>
      <c r="E250" s="41" t="s">
        <v>1527</v>
      </c>
      <c r="F250" s="161">
        <v>20</v>
      </c>
      <c r="G250" s="161"/>
      <c r="H250" s="189">
        <f t="shared" si="26"/>
        <v>0</v>
      </c>
      <c r="J250" s="204" t="s">
        <v>3036</v>
      </c>
      <c r="K250" s="39" t="s">
        <v>17</v>
      </c>
      <c r="L250" s="205">
        <v>20</v>
      </c>
      <c r="M250" s="205">
        <v>444</v>
      </c>
      <c r="N250" s="205">
        <v>8880</v>
      </c>
      <c r="O250" s="214">
        <f t="shared" si="25"/>
        <v>0</v>
      </c>
      <c r="V250" s="314">
        <v>9380.2000000000007</v>
      </c>
      <c r="W250" s="214">
        <f t="shared" si="22"/>
        <v>-9380.2000000000007</v>
      </c>
    </row>
    <row r="251" spans="1:23" x14ac:dyDescent="0.25">
      <c r="A251" s="25" t="s">
        <v>442</v>
      </c>
      <c r="B251" s="41" t="s">
        <v>443</v>
      </c>
      <c r="C251" s="41" t="s">
        <v>2668</v>
      </c>
      <c r="D251" s="122" t="s">
        <v>2184</v>
      </c>
      <c r="E251" s="41" t="s">
        <v>1527</v>
      </c>
      <c r="F251" s="161">
        <v>6</v>
      </c>
      <c r="G251" s="161"/>
      <c r="H251" s="189">
        <f t="shared" si="26"/>
        <v>0</v>
      </c>
      <c r="J251" s="204" t="s">
        <v>3037</v>
      </c>
      <c r="K251" s="39" t="s">
        <v>17</v>
      </c>
      <c r="L251" s="205">
        <v>6</v>
      </c>
      <c r="M251" s="205">
        <v>882.41</v>
      </c>
      <c r="N251" s="205">
        <v>5294.46</v>
      </c>
      <c r="O251" s="214">
        <f t="shared" si="25"/>
        <v>0</v>
      </c>
      <c r="V251" s="314">
        <v>5093.3999999999996</v>
      </c>
      <c r="W251" s="214">
        <f t="shared" si="22"/>
        <v>-5093.3999999999996</v>
      </c>
    </row>
    <row r="252" spans="1:23" x14ac:dyDescent="0.25">
      <c r="A252" s="25" t="s">
        <v>444</v>
      </c>
      <c r="B252" s="41" t="s">
        <v>445</v>
      </c>
      <c r="C252" s="41" t="s">
        <v>2668</v>
      </c>
      <c r="D252" s="122" t="s">
        <v>1816</v>
      </c>
      <c r="E252" s="41" t="s">
        <v>1656</v>
      </c>
      <c r="F252" s="161">
        <v>1216.68</v>
      </c>
      <c r="G252" s="161"/>
      <c r="H252" s="189">
        <f t="shared" si="26"/>
        <v>0</v>
      </c>
      <c r="J252" s="204" t="s">
        <v>3038</v>
      </c>
      <c r="K252" s="39" t="s">
        <v>2980</v>
      </c>
      <c r="L252" s="205">
        <v>1216.68</v>
      </c>
      <c r="M252" s="205">
        <v>28.09</v>
      </c>
      <c r="N252" s="205">
        <v>34176.54</v>
      </c>
      <c r="O252" s="214">
        <f t="shared" si="25"/>
        <v>0</v>
      </c>
      <c r="V252" s="314">
        <v>33908.870000000003</v>
      </c>
      <c r="W252" s="214">
        <f t="shared" si="22"/>
        <v>-33908.870000000003</v>
      </c>
    </row>
    <row r="253" spans="1:23" x14ac:dyDescent="0.25">
      <c r="A253" s="25" t="s">
        <v>446</v>
      </c>
      <c r="B253" s="41" t="s">
        <v>447</v>
      </c>
      <c r="C253" s="41" t="s">
        <v>2668</v>
      </c>
      <c r="D253" s="122" t="s">
        <v>2170</v>
      </c>
      <c r="E253" s="41" t="s">
        <v>1507</v>
      </c>
      <c r="F253" s="161">
        <v>17.600000000000001</v>
      </c>
      <c r="G253" s="161"/>
      <c r="H253" s="189">
        <f t="shared" si="26"/>
        <v>0</v>
      </c>
      <c r="J253" s="204" t="s">
        <v>3039</v>
      </c>
      <c r="K253" s="39" t="s">
        <v>40</v>
      </c>
      <c r="L253" s="205">
        <v>17.600000000000001</v>
      </c>
      <c r="M253" s="205">
        <v>2570.89</v>
      </c>
      <c r="N253" s="205">
        <v>45247.66</v>
      </c>
      <c r="O253" s="214">
        <f t="shared" si="25"/>
        <v>0</v>
      </c>
      <c r="V253" s="314">
        <v>50289.89</v>
      </c>
      <c r="W253" s="214">
        <f t="shared" si="22"/>
        <v>-50289.89</v>
      </c>
    </row>
    <row r="254" spans="1:23" x14ac:dyDescent="0.25">
      <c r="A254" s="35" t="s">
        <v>1515</v>
      </c>
      <c r="B254" s="46" t="s">
        <v>1516</v>
      </c>
      <c r="C254" s="41" t="s">
        <v>2668</v>
      </c>
      <c r="D254" s="122" t="s">
        <v>1517</v>
      </c>
      <c r="E254" s="41" t="s">
        <v>1507</v>
      </c>
      <c r="F254" s="168">
        <v>89.2</v>
      </c>
      <c r="G254" s="161"/>
      <c r="H254" s="196">
        <f t="shared" si="26"/>
        <v>0</v>
      </c>
      <c r="J254" s="216"/>
      <c r="K254" s="217"/>
      <c r="L254" s="218"/>
      <c r="M254" s="218"/>
      <c r="N254" s="219"/>
      <c r="O254" s="214"/>
      <c r="V254" s="319">
        <v>45908.56</v>
      </c>
      <c r="W254" s="214">
        <f t="shared" si="22"/>
        <v>-45908.56</v>
      </c>
    </row>
    <row r="255" spans="1:23" x14ac:dyDescent="0.25">
      <c r="A255" s="28" t="s">
        <v>448</v>
      </c>
      <c r="B255" s="114" t="s">
        <v>449</v>
      </c>
      <c r="C255" s="115"/>
      <c r="D255" s="121"/>
      <c r="E255" s="116"/>
      <c r="F255" s="160"/>
      <c r="G255" s="181"/>
      <c r="H255" s="188">
        <f>SUM(H256:H258)</f>
        <v>0</v>
      </c>
      <c r="N255" s="203">
        <v>145677.57999999999</v>
      </c>
      <c r="O255" s="214">
        <f t="shared" ref="O255:O262" si="27">L255-F255</f>
        <v>0</v>
      </c>
      <c r="V255" s="313">
        <v>168449.47</v>
      </c>
      <c r="W255" s="214">
        <f t="shared" si="22"/>
        <v>-168449.47</v>
      </c>
    </row>
    <row r="256" spans="1:23" ht="15" customHeight="1" x14ac:dyDescent="0.25">
      <c r="A256" s="25" t="s">
        <v>450</v>
      </c>
      <c r="B256" s="41" t="s">
        <v>451</v>
      </c>
      <c r="C256" s="41" t="s">
        <v>2668</v>
      </c>
      <c r="D256" s="122" t="s">
        <v>2410</v>
      </c>
      <c r="E256" s="41" t="s">
        <v>1507</v>
      </c>
      <c r="F256" s="161">
        <v>1</v>
      </c>
      <c r="G256" s="161"/>
      <c r="H256" s="189">
        <f>ROUND((F256*G256),2)</f>
        <v>0</v>
      </c>
      <c r="J256" s="204" t="s">
        <v>3040</v>
      </c>
      <c r="K256" s="39" t="s">
        <v>40</v>
      </c>
      <c r="L256" s="205">
        <v>1</v>
      </c>
      <c r="M256" s="205">
        <v>10343.040000000001</v>
      </c>
      <c r="N256" s="205">
        <v>10343.040000000001</v>
      </c>
      <c r="O256" s="214">
        <f t="shared" si="27"/>
        <v>0</v>
      </c>
      <c r="V256" s="314">
        <v>11991.43</v>
      </c>
      <c r="W256" s="214">
        <f t="shared" si="22"/>
        <v>-11991.43</v>
      </c>
    </row>
    <row r="257" spans="1:23" x14ac:dyDescent="0.25">
      <c r="A257" s="25" t="s">
        <v>452</v>
      </c>
      <c r="B257" s="41" t="s">
        <v>453</v>
      </c>
      <c r="C257" s="41" t="s">
        <v>2668</v>
      </c>
      <c r="D257" s="122" t="s">
        <v>2411</v>
      </c>
      <c r="E257" s="41" t="s">
        <v>1507</v>
      </c>
      <c r="F257" s="163">
        <v>40</v>
      </c>
      <c r="G257" s="161"/>
      <c r="H257" s="193">
        <f>ROUND((F257*G257),2)</f>
        <v>0</v>
      </c>
      <c r="J257" s="204" t="s">
        <v>3041</v>
      </c>
      <c r="K257" s="39" t="s">
        <v>40</v>
      </c>
      <c r="L257" s="205">
        <v>40</v>
      </c>
      <c r="M257" s="205">
        <v>3373.69</v>
      </c>
      <c r="N257" s="205">
        <v>134947.6</v>
      </c>
      <c r="O257" s="214">
        <f t="shared" si="27"/>
        <v>0</v>
      </c>
      <c r="V257" s="318">
        <v>156066</v>
      </c>
      <c r="W257" s="214">
        <f t="shared" si="22"/>
        <v>-156066</v>
      </c>
    </row>
    <row r="258" spans="1:23" x14ac:dyDescent="0.25">
      <c r="A258" s="25" t="s">
        <v>454</v>
      </c>
      <c r="B258" s="41" t="s">
        <v>455</v>
      </c>
      <c r="C258" s="41" t="s">
        <v>2668</v>
      </c>
      <c r="D258" s="122" t="s">
        <v>2417</v>
      </c>
      <c r="E258" s="41" t="s">
        <v>1527</v>
      </c>
      <c r="F258" s="161">
        <v>6</v>
      </c>
      <c r="G258" s="161"/>
      <c r="H258" s="189">
        <f>ROUND((F258*G258),2)</f>
        <v>0</v>
      </c>
      <c r="J258" s="204" t="s">
        <v>3042</v>
      </c>
      <c r="K258" s="39" t="s">
        <v>17</v>
      </c>
      <c r="L258" s="205">
        <v>6</v>
      </c>
      <c r="M258" s="205">
        <v>64.489999999999995</v>
      </c>
      <c r="N258" s="205">
        <v>386.94</v>
      </c>
      <c r="O258" s="214">
        <f t="shared" si="27"/>
        <v>0</v>
      </c>
      <c r="V258" s="314">
        <v>392.04</v>
      </c>
      <c r="W258" s="214">
        <f t="shared" si="22"/>
        <v>-392.04</v>
      </c>
    </row>
    <row r="259" spans="1:23" x14ac:dyDescent="0.25">
      <c r="A259" s="28" t="s">
        <v>456</v>
      </c>
      <c r="B259" s="114" t="s">
        <v>457</v>
      </c>
      <c r="C259" s="115"/>
      <c r="D259" s="121"/>
      <c r="E259" s="116"/>
      <c r="F259" s="160"/>
      <c r="G259" s="181"/>
      <c r="H259" s="188">
        <f>SUM(H260:H263)</f>
        <v>0</v>
      </c>
      <c r="N259" s="203">
        <v>23972.39</v>
      </c>
      <c r="O259" s="214">
        <f t="shared" si="27"/>
        <v>0</v>
      </c>
      <c r="V259" s="313">
        <v>50798.880000000005</v>
      </c>
      <c r="W259" s="214">
        <f t="shared" si="22"/>
        <v>-50798.880000000005</v>
      </c>
    </row>
    <row r="260" spans="1:23" ht="15" customHeight="1" x14ac:dyDescent="0.25">
      <c r="A260" s="25" t="s">
        <v>458</v>
      </c>
      <c r="B260" s="41" t="s">
        <v>459</v>
      </c>
      <c r="C260" s="41" t="s">
        <v>2668</v>
      </c>
      <c r="D260" s="122" t="s">
        <v>1866</v>
      </c>
      <c r="E260" s="41" t="s">
        <v>1507</v>
      </c>
      <c r="F260" s="161">
        <v>650.84</v>
      </c>
      <c r="G260" s="161"/>
      <c r="H260" s="189">
        <f>ROUND((F260*G260),2)</f>
        <v>0</v>
      </c>
      <c r="J260" s="204" t="s">
        <v>3043</v>
      </c>
      <c r="K260" s="39" t="s">
        <v>40</v>
      </c>
      <c r="L260" s="205">
        <v>650.84</v>
      </c>
      <c r="M260" s="205">
        <v>1.95</v>
      </c>
      <c r="N260" s="205">
        <v>1269.1400000000001</v>
      </c>
      <c r="O260" s="214">
        <f t="shared" si="27"/>
        <v>0</v>
      </c>
      <c r="V260" s="314">
        <v>1269.1400000000001</v>
      </c>
      <c r="W260" s="214">
        <f t="shared" si="22"/>
        <v>-1269.1400000000001</v>
      </c>
    </row>
    <row r="261" spans="1:23" x14ac:dyDescent="0.25">
      <c r="A261" s="25" t="s">
        <v>460</v>
      </c>
      <c r="B261" s="41" t="s">
        <v>461</v>
      </c>
      <c r="C261" s="41" t="s">
        <v>2668</v>
      </c>
      <c r="D261" s="122" t="s">
        <v>1867</v>
      </c>
      <c r="E261" s="41" t="s">
        <v>1507</v>
      </c>
      <c r="F261" s="161">
        <v>210</v>
      </c>
      <c r="G261" s="161"/>
      <c r="H261" s="189">
        <f>ROUND((F261*G261),2)</f>
        <v>0</v>
      </c>
      <c r="J261" s="204" t="s">
        <v>3044</v>
      </c>
      <c r="K261" s="39" t="s">
        <v>40</v>
      </c>
      <c r="L261" s="205">
        <v>210</v>
      </c>
      <c r="M261" s="205">
        <v>66.239999999999995</v>
      </c>
      <c r="N261" s="205">
        <v>13910.4</v>
      </c>
      <c r="O261" s="214">
        <f t="shared" si="27"/>
        <v>0</v>
      </c>
      <c r="V261" s="314">
        <v>16625.7</v>
      </c>
      <c r="W261" s="214">
        <f t="shared" si="22"/>
        <v>-16625.7</v>
      </c>
    </row>
    <row r="262" spans="1:23" x14ac:dyDescent="0.25">
      <c r="A262" s="25" t="s">
        <v>462</v>
      </c>
      <c r="B262" s="41" t="s">
        <v>463</v>
      </c>
      <c r="C262" s="41" t="s">
        <v>2668</v>
      </c>
      <c r="D262" s="122" t="s">
        <v>1868</v>
      </c>
      <c r="E262" s="41" t="s">
        <v>1507</v>
      </c>
      <c r="F262" s="161">
        <v>650.84</v>
      </c>
      <c r="G262" s="161"/>
      <c r="H262" s="189">
        <f>ROUND((F262*G262),2)</f>
        <v>0</v>
      </c>
      <c r="J262" s="204" t="s">
        <v>3045</v>
      </c>
      <c r="K262" s="39" t="s">
        <v>40</v>
      </c>
      <c r="L262" s="205">
        <v>650.84</v>
      </c>
      <c r="M262" s="205">
        <v>13.51</v>
      </c>
      <c r="N262" s="205">
        <v>8792.85</v>
      </c>
      <c r="O262" s="214">
        <f t="shared" si="27"/>
        <v>0</v>
      </c>
      <c r="V262" s="314">
        <v>10673.78</v>
      </c>
      <c r="W262" s="214">
        <f t="shared" si="22"/>
        <v>-10673.78</v>
      </c>
    </row>
    <row r="263" spans="1:23" x14ac:dyDescent="0.25">
      <c r="A263" s="29" t="s">
        <v>1522</v>
      </c>
      <c r="B263" s="44" t="s">
        <v>1520</v>
      </c>
      <c r="C263" s="41" t="s">
        <v>2668</v>
      </c>
      <c r="D263" s="122" t="s">
        <v>1521</v>
      </c>
      <c r="E263" s="41" t="s">
        <v>1507</v>
      </c>
      <c r="F263" s="166">
        <v>385.34</v>
      </c>
      <c r="G263" s="161"/>
      <c r="H263" s="194">
        <f>ROUND((F263*G263),2)</f>
        <v>0</v>
      </c>
      <c r="J263" s="216"/>
      <c r="K263" s="217"/>
      <c r="L263" s="218"/>
      <c r="M263" s="218"/>
      <c r="N263" s="219"/>
      <c r="O263" s="214"/>
      <c r="V263" s="319">
        <v>22230.26</v>
      </c>
      <c r="W263" s="214">
        <f t="shared" si="22"/>
        <v>-22230.26</v>
      </c>
    </row>
    <row r="264" spans="1:23" x14ac:dyDescent="0.25">
      <c r="A264" s="28" t="s">
        <v>464</v>
      </c>
      <c r="B264" s="114" t="s">
        <v>465</v>
      </c>
      <c r="C264" s="115"/>
      <c r="D264" s="121"/>
      <c r="E264" s="116"/>
      <c r="F264" s="160"/>
      <c r="G264" s="181"/>
      <c r="H264" s="188">
        <f>+H265+H282+H290+H307+H314+H332+H358+H385+H413+H418+H418+H420+H463+H505</f>
        <v>0</v>
      </c>
      <c r="N264" s="203">
        <v>5801071.9800000004</v>
      </c>
      <c r="O264" s="214">
        <f t="shared" ref="O264:O298" si="28">L264-F264</f>
        <v>0</v>
      </c>
      <c r="V264" s="313">
        <v>7952905.8299999991</v>
      </c>
      <c r="W264" s="214">
        <f t="shared" si="22"/>
        <v>-7952905.8299999991</v>
      </c>
    </row>
    <row r="265" spans="1:23" ht="15" customHeight="1" x14ac:dyDescent="0.25">
      <c r="A265" s="26" t="s">
        <v>466</v>
      </c>
      <c r="B265" s="48" t="s">
        <v>467</v>
      </c>
      <c r="C265" s="48"/>
      <c r="D265" s="123"/>
      <c r="E265" s="49"/>
      <c r="F265" s="162"/>
      <c r="G265" s="162"/>
      <c r="H265" s="190">
        <f>SUM(H266:H281)</f>
        <v>0</v>
      </c>
      <c r="N265" s="206">
        <v>607370</v>
      </c>
      <c r="O265" s="214">
        <f t="shared" si="28"/>
        <v>0</v>
      </c>
      <c r="V265" s="315">
        <v>602566.1</v>
      </c>
      <c r="W265" s="214">
        <f t="shared" si="22"/>
        <v>-602566.1</v>
      </c>
    </row>
    <row r="266" spans="1:23" x14ac:dyDescent="0.25">
      <c r="A266" s="25" t="s">
        <v>468</v>
      </c>
      <c r="B266" s="41" t="s">
        <v>469</v>
      </c>
      <c r="C266" s="41" t="s">
        <v>2668</v>
      </c>
      <c r="D266" s="122" t="s">
        <v>1944</v>
      </c>
      <c r="E266" s="41" t="s">
        <v>1502</v>
      </c>
      <c r="F266" s="161">
        <v>730</v>
      </c>
      <c r="G266" s="161"/>
      <c r="H266" s="189">
        <f t="shared" ref="H266:H281" si="29">ROUND((F266*G266),2)</f>
        <v>0</v>
      </c>
      <c r="J266" s="204" t="s">
        <v>3046</v>
      </c>
      <c r="K266" s="39" t="s">
        <v>58</v>
      </c>
      <c r="L266" s="205">
        <v>730</v>
      </c>
      <c r="M266" s="205">
        <v>30.32</v>
      </c>
      <c r="N266" s="205">
        <v>22133.599999999999</v>
      </c>
      <c r="O266" s="214">
        <f t="shared" si="28"/>
        <v>0</v>
      </c>
      <c r="V266" s="314">
        <v>22265</v>
      </c>
      <c r="W266" s="214">
        <f t="shared" si="22"/>
        <v>-22265</v>
      </c>
    </row>
    <row r="267" spans="1:23" x14ac:dyDescent="0.25">
      <c r="A267" s="25" t="s">
        <v>470</v>
      </c>
      <c r="B267" s="41" t="s">
        <v>471</v>
      </c>
      <c r="C267" s="41" t="s">
        <v>2668</v>
      </c>
      <c r="D267" s="122" t="s">
        <v>1946</v>
      </c>
      <c r="E267" s="41" t="s">
        <v>1502</v>
      </c>
      <c r="F267" s="161">
        <v>350</v>
      </c>
      <c r="G267" s="161"/>
      <c r="H267" s="189">
        <f t="shared" si="29"/>
        <v>0</v>
      </c>
      <c r="J267" s="204" t="s">
        <v>3047</v>
      </c>
      <c r="K267" s="39" t="s">
        <v>58</v>
      </c>
      <c r="L267" s="205">
        <v>350</v>
      </c>
      <c r="M267" s="205">
        <v>38.229999999999997</v>
      </c>
      <c r="N267" s="205">
        <v>13380.5</v>
      </c>
      <c r="O267" s="214">
        <f t="shared" si="28"/>
        <v>0</v>
      </c>
      <c r="V267" s="314">
        <v>13394.5</v>
      </c>
      <c r="W267" s="214">
        <f t="shared" si="22"/>
        <v>-13394.5</v>
      </c>
    </row>
    <row r="268" spans="1:23" x14ac:dyDescent="0.25">
      <c r="A268" s="25" t="s">
        <v>472</v>
      </c>
      <c r="B268" s="41" t="s">
        <v>473</v>
      </c>
      <c r="C268" s="41" t="s">
        <v>2668</v>
      </c>
      <c r="D268" s="122" t="s">
        <v>1947</v>
      </c>
      <c r="E268" s="41" t="s">
        <v>1502</v>
      </c>
      <c r="F268" s="161">
        <v>120</v>
      </c>
      <c r="G268" s="161"/>
      <c r="H268" s="189">
        <f t="shared" si="29"/>
        <v>0</v>
      </c>
      <c r="J268" s="204" t="s">
        <v>3048</v>
      </c>
      <c r="K268" s="39" t="s">
        <v>58</v>
      </c>
      <c r="L268" s="205">
        <v>120</v>
      </c>
      <c r="M268" s="205">
        <v>64.67</v>
      </c>
      <c r="N268" s="205">
        <v>7760.4</v>
      </c>
      <c r="O268" s="214">
        <f t="shared" si="28"/>
        <v>0</v>
      </c>
      <c r="V268" s="314">
        <v>7592.4</v>
      </c>
      <c r="W268" s="214">
        <f t="shared" si="22"/>
        <v>-7592.4</v>
      </c>
    </row>
    <row r="269" spans="1:23" ht="12" customHeight="1" x14ac:dyDescent="0.25">
      <c r="A269" s="25" t="s">
        <v>474</v>
      </c>
      <c r="B269" s="41" t="s">
        <v>475</v>
      </c>
      <c r="C269" s="41" t="s">
        <v>2668</v>
      </c>
      <c r="D269" s="122" t="s">
        <v>1990</v>
      </c>
      <c r="E269" s="41" t="s">
        <v>1502</v>
      </c>
      <c r="F269" s="161">
        <v>500</v>
      </c>
      <c r="G269" s="161"/>
      <c r="H269" s="189">
        <f t="shared" si="29"/>
        <v>0</v>
      </c>
      <c r="J269" s="204" t="s">
        <v>3049</v>
      </c>
      <c r="K269" s="39" t="s">
        <v>58</v>
      </c>
      <c r="L269" s="205">
        <v>500</v>
      </c>
      <c r="M269" s="205">
        <v>22.23</v>
      </c>
      <c r="N269" s="205">
        <v>11115</v>
      </c>
      <c r="O269" s="214">
        <f t="shared" si="28"/>
        <v>0</v>
      </c>
      <c r="V269" s="314">
        <v>10350</v>
      </c>
      <c r="W269" s="214">
        <f t="shared" si="22"/>
        <v>-10350</v>
      </c>
    </row>
    <row r="270" spans="1:23" ht="12" customHeight="1" x14ac:dyDescent="0.25">
      <c r="A270" s="25" t="s">
        <v>476</v>
      </c>
      <c r="B270" s="41" t="s">
        <v>477</v>
      </c>
      <c r="C270" s="41" t="s">
        <v>2668</v>
      </c>
      <c r="D270" s="122" t="s">
        <v>1992</v>
      </c>
      <c r="E270" s="41" t="s">
        <v>1502</v>
      </c>
      <c r="F270" s="161">
        <v>1100</v>
      </c>
      <c r="G270" s="161"/>
      <c r="H270" s="189">
        <f t="shared" si="29"/>
        <v>0</v>
      </c>
      <c r="J270" s="204" t="s">
        <v>3050</v>
      </c>
      <c r="K270" s="39" t="s">
        <v>58</v>
      </c>
      <c r="L270" s="205">
        <v>1100</v>
      </c>
      <c r="M270" s="205">
        <v>29.79</v>
      </c>
      <c r="N270" s="205">
        <v>32769</v>
      </c>
      <c r="O270" s="214">
        <f t="shared" si="28"/>
        <v>0</v>
      </c>
      <c r="V270" s="314">
        <v>28941</v>
      </c>
      <c r="W270" s="214">
        <f t="shared" ref="W270:W333" si="30">H270-V270</f>
        <v>-28941</v>
      </c>
    </row>
    <row r="271" spans="1:23" x14ac:dyDescent="0.25">
      <c r="A271" s="25" t="s">
        <v>478</v>
      </c>
      <c r="B271" s="41" t="s">
        <v>479</v>
      </c>
      <c r="C271" s="41" t="s">
        <v>2668</v>
      </c>
      <c r="D271" s="122" t="s">
        <v>1993</v>
      </c>
      <c r="E271" s="41" t="s">
        <v>1502</v>
      </c>
      <c r="F271" s="161">
        <v>2900</v>
      </c>
      <c r="G271" s="161"/>
      <c r="H271" s="189">
        <f t="shared" si="29"/>
        <v>0</v>
      </c>
      <c r="J271" s="204" t="s">
        <v>3051</v>
      </c>
      <c r="K271" s="39" t="s">
        <v>58</v>
      </c>
      <c r="L271" s="205">
        <v>2900</v>
      </c>
      <c r="M271" s="205">
        <v>17.34</v>
      </c>
      <c r="N271" s="205">
        <v>50286</v>
      </c>
      <c r="O271" s="214">
        <f t="shared" si="28"/>
        <v>0</v>
      </c>
      <c r="V271" s="314">
        <v>49590</v>
      </c>
      <c r="W271" s="214">
        <f t="shared" si="30"/>
        <v>-49590</v>
      </c>
    </row>
    <row r="272" spans="1:23" x14ac:dyDescent="0.25">
      <c r="A272" s="25" t="s">
        <v>480</v>
      </c>
      <c r="B272" s="41" t="s">
        <v>481</v>
      </c>
      <c r="C272" s="41" t="s">
        <v>2668</v>
      </c>
      <c r="D272" s="122" t="s">
        <v>1994</v>
      </c>
      <c r="E272" s="41" t="s">
        <v>1502</v>
      </c>
      <c r="F272" s="161">
        <v>850</v>
      </c>
      <c r="G272" s="161"/>
      <c r="H272" s="189">
        <f t="shared" si="29"/>
        <v>0</v>
      </c>
      <c r="J272" s="204" t="s">
        <v>3052</v>
      </c>
      <c r="K272" s="39" t="s">
        <v>58</v>
      </c>
      <c r="L272" s="205">
        <v>850</v>
      </c>
      <c r="M272" s="205">
        <v>19.36</v>
      </c>
      <c r="N272" s="205">
        <v>16456</v>
      </c>
      <c r="O272" s="214">
        <f t="shared" si="28"/>
        <v>0</v>
      </c>
      <c r="V272" s="314">
        <v>16201</v>
      </c>
      <c r="W272" s="214">
        <f t="shared" si="30"/>
        <v>-16201</v>
      </c>
    </row>
    <row r="273" spans="1:23" ht="12" customHeight="1" x14ac:dyDescent="0.25">
      <c r="A273" s="25" t="s">
        <v>482</v>
      </c>
      <c r="B273" s="41" t="s">
        <v>483</v>
      </c>
      <c r="C273" s="41" t="s">
        <v>2668</v>
      </c>
      <c r="D273" s="122" t="s">
        <v>1961</v>
      </c>
      <c r="E273" s="41" t="s">
        <v>1502</v>
      </c>
      <c r="F273" s="161">
        <v>2840</v>
      </c>
      <c r="G273" s="161"/>
      <c r="H273" s="189">
        <f t="shared" si="29"/>
        <v>0</v>
      </c>
      <c r="J273" s="204" t="s">
        <v>3053</v>
      </c>
      <c r="K273" s="39" t="s">
        <v>58</v>
      </c>
      <c r="L273" s="205">
        <v>2840</v>
      </c>
      <c r="M273" s="205">
        <v>52.21</v>
      </c>
      <c r="N273" s="205">
        <v>148276.4</v>
      </c>
      <c r="O273" s="214">
        <f t="shared" si="28"/>
        <v>0</v>
      </c>
      <c r="V273" s="314">
        <v>147992.4</v>
      </c>
      <c r="W273" s="214">
        <f t="shared" si="30"/>
        <v>-147992.4</v>
      </c>
    </row>
    <row r="274" spans="1:23" ht="12" customHeight="1" x14ac:dyDescent="0.25">
      <c r="A274" s="25" t="s">
        <v>484</v>
      </c>
      <c r="B274" s="41" t="s">
        <v>485</v>
      </c>
      <c r="C274" s="41" t="s">
        <v>2668</v>
      </c>
      <c r="D274" s="122" t="s">
        <v>1963</v>
      </c>
      <c r="E274" s="41" t="s">
        <v>1502</v>
      </c>
      <c r="F274" s="161">
        <v>850</v>
      </c>
      <c r="G274" s="161"/>
      <c r="H274" s="189">
        <f t="shared" si="29"/>
        <v>0</v>
      </c>
      <c r="J274" s="204" t="s">
        <v>3054</v>
      </c>
      <c r="K274" s="39" t="s">
        <v>58</v>
      </c>
      <c r="L274" s="205">
        <v>850</v>
      </c>
      <c r="M274" s="205">
        <v>63.35</v>
      </c>
      <c r="N274" s="205">
        <v>53847.5</v>
      </c>
      <c r="O274" s="214">
        <f t="shared" si="28"/>
        <v>0</v>
      </c>
      <c r="V274" s="314">
        <v>53873</v>
      </c>
      <c r="W274" s="214">
        <f t="shared" si="30"/>
        <v>-53873</v>
      </c>
    </row>
    <row r="275" spans="1:23" ht="12" customHeight="1" x14ac:dyDescent="0.25">
      <c r="A275" s="25" t="s">
        <v>486</v>
      </c>
      <c r="B275" s="41" t="s">
        <v>487</v>
      </c>
      <c r="C275" s="41" t="s">
        <v>2668</v>
      </c>
      <c r="D275" s="122" t="s">
        <v>1972</v>
      </c>
      <c r="E275" s="41" t="s">
        <v>1502</v>
      </c>
      <c r="F275" s="161">
        <v>250</v>
      </c>
      <c r="G275" s="161"/>
      <c r="H275" s="189">
        <f t="shared" si="29"/>
        <v>0</v>
      </c>
      <c r="J275" s="204" t="s">
        <v>3055</v>
      </c>
      <c r="K275" s="39" t="s">
        <v>58</v>
      </c>
      <c r="L275" s="205">
        <v>250</v>
      </c>
      <c r="M275" s="205">
        <v>90.31</v>
      </c>
      <c r="N275" s="205">
        <v>22577.5</v>
      </c>
      <c r="O275" s="214">
        <f t="shared" si="28"/>
        <v>0</v>
      </c>
      <c r="V275" s="314">
        <v>21085</v>
      </c>
      <c r="W275" s="214">
        <f t="shared" si="30"/>
        <v>-21085</v>
      </c>
    </row>
    <row r="276" spans="1:23" ht="12" customHeight="1" x14ac:dyDescent="0.25">
      <c r="A276" s="25" t="s">
        <v>488</v>
      </c>
      <c r="B276" s="41" t="s">
        <v>489</v>
      </c>
      <c r="C276" s="41" t="s">
        <v>2668</v>
      </c>
      <c r="D276" s="122" t="s">
        <v>1973</v>
      </c>
      <c r="E276" s="41" t="s">
        <v>1502</v>
      </c>
      <c r="F276" s="161">
        <v>660</v>
      </c>
      <c r="G276" s="161"/>
      <c r="H276" s="189">
        <f t="shared" si="29"/>
        <v>0</v>
      </c>
      <c r="J276" s="204" t="s">
        <v>3056</v>
      </c>
      <c r="K276" s="39" t="s">
        <v>58</v>
      </c>
      <c r="L276" s="205">
        <v>660</v>
      </c>
      <c r="M276" s="205">
        <v>102.02</v>
      </c>
      <c r="N276" s="205">
        <v>67333.2</v>
      </c>
      <c r="O276" s="214">
        <f t="shared" si="28"/>
        <v>0</v>
      </c>
      <c r="V276" s="314">
        <v>69399</v>
      </c>
      <c r="W276" s="214">
        <f t="shared" si="30"/>
        <v>-69399</v>
      </c>
    </row>
    <row r="277" spans="1:23" ht="12" customHeight="1" x14ac:dyDescent="0.25">
      <c r="A277" s="25" t="s">
        <v>490</v>
      </c>
      <c r="B277" s="41" t="s">
        <v>491</v>
      </c>
      <c r="C277" s="41" t="s">
        <v>2668</v>
      </c>
      <c r="D277" s="122" t="s">
        <v>1967</v>
      </c>
      <c r="E277" s="41" t="s">
        <v>1502</v>
      </c>
      <c r="F277" s="161">
        <v>120</v>
      </c>
      <c r="G277" s="161"/>
      <c r="H277" s="189">
        <f t="shared" si="29"/>
        <v>0</v>
      </c>
      <c r="J277" s="204" t="s">
        <v>3057</v>
      </c>
      <c r="K277" s="39" t="s">
        <v>58</v>
      </c>
      <c r="L277" s="205">
        <v>120</v>
      </c>
      <c r="M277" s="205">
        <v>117.01</v>
      </c>
      <c r="N277" s="205">
        <v>14041.2</v>
      </c>
      <c r="O277" s="214">
        <f t="shared" si="28"/>
        <v>0</v>
      </c>
      <c r="V277" s="314">
        <v>14235.6</v>
      </c>
      <c r="W277" s="214">
        <f t="shared" si="30"/>
        <v>-14235.6</v>
      </c>
    </row>
    <row r="278" spans="1:23" ht="12" customHeight="1" x14ac:dyDescent="0.25">
      <c r="A278" s="25" t="s">
        <v>492</v>
      </c>
      <c r="B278" s="41" t="s">
        <v>493</v>
      </c>
      <c r="C278" s="41" t="s">
        <v>2668</v>
      </c>
      <c r="D278" s="122" t="s">
        <v>1974</v>
      </c>
      <c r="E278" s="41" t="s">
        <v>1502</v>
      </c>
      <c r="F278" s="161">
        <v>100</v>
      </c>
      <c r="G278" s="161"/>
      <c r="H278" s="189">
        <f t="shared" si="29"/>
        <v>0</v>
      </c>
      <c r="J278" s="204" t="s">
        <v>3058</v>
      </c>
      <c r="K278" s="39" t="s">
        <v>58</v>
      </c>
      <c r="L278" s="205">
        <v>100</v>
      </c>
      <c r="M278" s="205">
        <v>179.08</v>
      </c>
      <c r="N278" s="205">
        <v>17908</v>
      </c>
      <c r="O278" s="214">
        <f t="shared" si="28"/>
        <v>0</v>
      </c>
      <c r="V278" s="314">
        <v>16305</v>
      </c>
      <c r="W278" s="214">
        <f t="shared" si="30"/>
        <v>-16305</v>
      </c>
    </row>
    <row r="279" spans="1:23" ht="12" customHeight="1" x14ac:dyDescent="0.25">
      <c r="A279" s="25" t="s">
        <v>494</v>
      </c>
      <c r="B279" s="41" t="s">
        <v>495</v>
      </c>
      <c r="C279" s="41" t="s">
        <v>2668</v>
      </c>
      <c r="D279" s="122" t="s">
        <v>1970</v>
      </c>
      <c r="E279" s="41" t="s">
        <v>1502</v>
      </c>
      <c r="F279" s="161">
        <v>90</v>
      </c>
      <c r="G279" s="161"/>
      <c r="H279" s="189">
        <f t="shared" si="29"/>
        <v>0</v>
      </c>
      <c r="J279" s="204" t="s">
        <v>3059</v>
      </c>
      <c r="K279" s="39" t="s">
        <v>58</v>
      </c>
      <c r="L279" s="205">
        <v>90</v>
      </c>
      <c r="M279" s="205">
        <v>222.23</v>
      </c>
      <c r="N279" s="205">
        <v>20000.7</v>
      </c>
      <c r="O279" s="214">
        <f t="shared" si="28"/>
        <v>0</v>
      </c>
      <c r="V279" s="314">
        <v>19565.099999999999</v>
      </c>
      <c r="W279" s="214">
        <f t="shared" si="30"/>
        <v>-19565.099999999999</v>
      </c>
    </row>
    <row r="280" spans="1:23" x14ac:dyDescent="0.25">
      <c r="A280" s="25" t="s">
        <v>496</v>
      </c>
      <c r="B280" s="41" t="s">
        <v>497</v>
      </c>
      <c r="C280" s="41" t="s">
        <v>2668</v>
      </c>
      <c r="D280" s="122" t="s">
        <v>2086</v>
      </c>
      <c r="E280" s="41" t="s">
        <v>1565</v>
      </c>
      <c r="F280" s="161">
        <v>2150</v>
      </c>
      <c r="G280" s="161"/>
      <c r="H280" s="189">
        <f t="shared" si="29"/>
        <v>0</v>
      </c>
      <c r="J280" s="204" t="s">
        <v>3060</v>
      </c>
      <c r="K280" s="39" t="s">
        <v>2983</v>
      </c>
      <c r="L280" s="205">
        <v>2150</v>
      </c>
      <c r="M280" s="205">
        <v>37.26</v>
      </c>
      <c r="N280" s="205">
        <v>80109</v>
      </c>
      <c r="O280" s="214">
        <f t="shared" si="28"/>
        <v>0</v>
      </c>
      <c r="V280" s="314">
        <v>81979.5</v>
      </c>
      <c r="W280" s="214">
        <f t="shared" si="30"/>
        <v>-81979.5</v>
      </c>
    </row>
    <row r="281" spans="1:23" x14ac:dyDescent="0.25">
      <c r="A281" s="25" t="s">
        <v>498</v>
      </c>
      <c r="B281" s="41" t="s">
        <v>499</v>
      </c>
      <c r="C281" s="41" t="s">
        <v>2668</v>
      </c>
      <c r="D281" s="122" t="s">
        <v>2088</v>
      </c>
      <c r="E281" s="41" t="s">
        <v>1565</v>
      </c>
      <c r="F281" s="161">
        <v>680</v>
      </c>
      <c r="G281" s="161"/>
      <c r="H281" s="189">
        <f t="shared" si="29"/>
        <v>0</v>
      </c>
      <c r="J281" s="204" t="s">
        <v>3061</v>
      </c>
      <c r="K281" s="39" t="s">
        <v>2983</v>
      </c>
      <c r="L281" s="205">
        <v>680</v>
      </c>
      <c r="M281" s="205">
        <v>43.2</v>
      </c>
      <c r="N281" s="205">
        <v>29376</v>
      </c>
      <c r="O281" s="214">
        <f t="shared" si="28"/>
        <v>0</v>
      </c>
      <c r="V281" s="314">
        <v>29797.599999999999</v>
      </c>
      <c r="W281" s="214">
        <f t="shared" si="30"/>
        <v>-29797.599999999999</v>
      </c>
    </row>
    <row r="282" spans="1:23" x14ac:dyDescent="0.25">
      <c r="A282" s="26" t="s">
        <v>500</v>
      </c>
      <c r="B282" s="48" t="s">
        <v>501</v>
      </c>
      <c r="C282" s="48"/>
      <c r="D282" s="123"/>
      <c r="E282" s="49"/>
      <c r="F282" s="162"/>
      <c r="G282" s="162"/>
      <c r="H282" s="190">
        <f>SUM(H283:H289)</f>
        <v>0</v>
      </c>
      <c r="N282" s="206">
        <v>24943.9</v>
      </c>
      <c r="O282" s="214">
        <f t="shared" si="28"/>
        <v>0</v>
      </c>
      <c r="V282" s="315">
        <v>21886.95</v>
      </c>
      <c r="W282" s="214">
        <f t="shared" si="30"/>
        <v>-21886.95</v>
      </c>
    </row>
    <row r="283" spans="1:23" x14ac:dyDescent="0.25">
      <c r="A283" s="25" t="s">
        <v>502</v>
      </c>
      <c r="B283" s="41" t="s">
        <v>503</v>
      </c>
      <c r="C283" s="41" t="s">
        <v>2668</v>
      </c>
      <c r="D283" s="122" t="s">
        <v>2067</v>
      </c>
      <c r="E283" s="41" t="s">
        <v>1527</v>
      </c>
      <c r="F283" s="161">
        <v>620</v>
      </c>
      <c r="G283" s="161"/>
      <c r="H283" s="189">
        <f t="shared" ref="H283:H289" si="31">ROUND((F283*G283),2)</f>
        <v>0</v>
      </c>
      <c r="J283" s="204" t="s">
        <v>3062</v>
      </c>
      <c r="K283" s="39" t="s">
        <v>17</v>
      </c>
      <c r="L283" s="205">
        <v>620</v>
      </c>
      <c r="M283" s="205">
        <v>16.77</v>
      </c>
      <c r="N283" s="205">
        <v>10397.4</v>
      </c>
      <c r="O283" s="214">
        <f t="shared" si="28"/>
        <v>0</v>
      </c>
      <c r="V283" s="314">
        <v>8698.6</v>
      </c>
      <c r="W283" s="214">
        <f t="shared" si="30"/>
        <v>-8698.6</v>
      </c>
    </row>
    <row r="284" spans="1:23" x14ac:dyDescent="0.25">
      <c r="A284" s="25" t="s">
        <v>504</v>
      </c>
      <c r="B284" s="41" t="s">
        <v>505</v>
      </c>
      <c r="C284" s="41" t="s">
        <v>2668</v>
      </c>
      <c r="D284" s="122" t="s">
        <v>2068</v>
      </c>
      <c r="E284" s="41" t="s">
        <v>1527</v>
      </c>
      <c r="F284" s="161">
        <v>660</v>
      </c>
      <c r="G284" s="161"/>
      <c r="H284" s="189">
        <f t="shared" si="31"/>
        <v>0</v>
      </c>
      <c r="J284" s="204" t="s">
        <v>3063</v>
      </c>
      <c r="K284" s="39" t="s">
        <v>17</v>
      </c>
      <c r="L284" s="205">
        <v>660</v>
      </c>
      <c r="M284" s="205">
        <v>17.55</v>
      </c>
      <c r="N284" s="205">
        <v>11583</v>
      </c>
      <c r="O284" s="214">
        <f t="shared" si="28"/>
        <v>0</v>
      </c>
      <c r="V284" s="314">
        <v>10282.799999999999</v>
      </c>
      <c r="W284" s="214">
        <f t="shared" si="30"/>
        <v>-10282.799999999999</v>
      </c>
    </row>
    <row r="285" spans="1:23" ht="12" customHeight="1" x14ac:dyDescent="0.25">
      <c r="A285" s="25" t="s">
        <v>506</v>
      </c>
      <c r="B285" s="41" t="s">
        <v>507</v>
      </c>
      <c r="C285" s="41" t="s">
        <v>2668</v>
      </c>
      <c r="D285" s="122" t="s">
        <v>2148</v>
      </c>
      <c r="E285" s="41" t="s">
        <v>1527</v>
      </c>
      <c r="F285" s="161">
        <v>1</v>
      </c>
      <c r="G285" s="161"/>
      <c r="H285" s="189">
        <f t="shared" si="31"/>
        <v>0</v>
      </c>
      <c r="J285" s="204" t="s">
        <v>3064</v>
      </c>
      <c r="K285" s="39" t="s">
        <v>17</v>
      </c>
      <c r="L285" s="205">
        <v>1</v>
      </c>
      <c r="M285" s="205">
        <v>457.31</v>
      </c>
      <c r="N285" s="205">
        <v>457.31</v>
      </c>
      <c r="O285" s="214">
        <f t="shared" si="28"/>
        <v>0</v>
      </c>
      <c r="V285" s="314">
        <v>402.3</v>
      </c>
      <c r="W285" s="214">
        <f t="shared" si="30"/>
        <v>-402.3</v>
      </c>
    </row>
    <row r="286" spans="1:23" ht="12" customHeight="1" x14ac:dyDescent="0.25">
      <c r="A286" s="25" t="s">
        <v>508</v>
      </c>
      <c r="B286" s="41" t="s">
        <v>509</v>
      </c>
      <c r="C286" s="41" t="s">
        <v>2668</v>
      </c>
      <c r="D286" s="122" t="s">
        <v>2070</v>
      </c>
      <c r="E286" s="41" t="s">
        <v>1527</v>
      </c>
      <c r="F286" s="161">
        <v>20</v>
      </c>
      <c r="G286" s="161"/>
      <c r="H286" s="189">
        <f t="shared" si="31"/>
        <v>0</v>
      </c>
      <c r="J286" s="204" t="s">
        <v>3065</v>
      </c>
      <c r="K286" s="39" t="s">
        <v>17</v>
      </c>
      <c r="L286" s="205">
        <v>20</v>
      </c>
      <c r="M286" s="205">
        <v>27.37</v>
      </c>
      <c r="N286" s="205">
        <v>547.4</v>
      </c>
      <c r="O286" s="214">
        <f t="shared" si="28"/>
        <v>0</v>
      </c>
      <c r="V286" s="314">
        <v>551.20000000000005</v>
      </c>
      <c r="W286" s="214">
        <f t="shared" si="30"/>
        <v>-551.20000000000005</v>
      </c>
    </row>
    <row r="287" spans="1:23" ht="12" customHeight="1" x14ac:dyDescent="0.25">
      <c r="A287" s="25" t="s">
        <v>510</v>
      </c>
      <c r="B287" s="41" t="s">
        <v>511</v>
      </c>
      <c r="C287" s="41" t="s">
        <v>2668</v>
      </c>
      <c r="D287" s="122" t="s">
        <v>2072</v>
      </c>
      <c r="E287" s="41" t="s">
        <v>1527</v>
      </c>
      <c r="F287" s="161">
        <v>15</v>
      </c>
      <c r="G287" s="161"/>
      <c r="H287" s="189">
        <f t="shared" si="31"/>
        <v>0</v>
      </c>
      <c r="J287" s="204" t="s">
        <v>3066</v>
      </c>
      <c r="K287" s="39" t="s">
        <v>17</v>
      </c>
      <c r="L287" s="205">
        <v>15</v>
      </c>
      <c r="M287" s="205">
        <v>34.090000000000003</v>
      </c>
      <c r="N287" s="205">
        <v>511.35</v>
      </c>
      <c r="O287" s="214">
        <f t="shared" si="28"/>
        <v>0</v>
      </c>
      <c r="V287" s="314">
        <v>523.04999999999995</v>
      </c>
      <c r="W287" s="214">
        <f t="shared" si="30"/>
        <v>-523.04999999999995</v>
      </c>
    </row>
    <row r="288" spans="1:23" ht="12" customHeight="1" x14ac:dyDescent="0.25">
      <c r="A288" s="25" t="s">
        <v>512</v>
      </c>
      <c r="B288" s="41" t="s">
        <v>513</v>
      </c>
      <c r="C288" s="41" t="s">
        <v>2668</v>
      </c>
      <c r="D288" s="122" t="s">
        <v>2073</v>
      </c>
      <c r="E288" s="41" t="s">
        <v>1527</v>
      </c>
      <c r="F288" s="161">
        <v>12</v>
      </c>
      <c r="G288" s="161"/>
      <c r="H288" s="189">
        <f t="shared" si="31"/>
        <v>0</v>
      </c>
      <c r="J288" s="204" t="s">
        <v>3067</v>
      </c>
      <c r="K288" s="39" t="s">
        <v>17</v>
      </c>
      <c r="L288" s="205">
        <v>12</v>
      </c>
      <c r="M288" s="205">
        <v>39.76</v>
      </c>
      <c r="N288" s="205">
        <v>477.12</v>
      </c>
      <c r="O288" s="214">
        <f t="shared" si="28"/>
        <v>0</v>
      </c>
      <c r="V288" s="314">
        <v>492.12</v>
      </c>
      <c r="W288" s="214">
        <f t="shared" si="30"/>
        <v>-492.12</v>
      </c>
    </row>
    <row r="289" spans="1:23" ht="12" customHeight="1" x14ac:dyDescent="0.25">
      <c r="A289" s="25" t="s">
        <v>514</v>
      </c>
      <c r="B289" s="41" t="s">
        <v>515</v>
      </c>
      <c r="C289" s="41" t="s">
        <v>2668</v>
      </c>
      <c r="D289" s="122" t="s">
        <v>2076</v>
      </c>
      <c r="E289" s="41" t="s">
        <v>1527</v>
      </c>
      <c r="F289" s="161">
        <v>4</v>
      </c>
      <c r="G289" s="161"/>
      <c r="H289" s="189">
        <f t="shared" si="31"/>
        <v>0</v>
      </c>
      <c r="J289" s="204" t="s">
        <v>3068</v>
      </c>
      <c r="K289" s="39" t="s">
        <v>17</v>
      </c>
      <c r="L289" s="205">
        <v>4</v>
      </c>
      <c r="M289" s="205">
        <v>242.58</v>
      </c>
      <c r="N289" s="205">
        <v>970.32</v>
      </c>
      <c r="O289" s="214">
        <f t="shared" si="28"/>
        <v>0</v>
      </c>
      <c r="V289" s="314">
        <v>936.88</v>
      </c>
      <c r="W289" s="214">
        <f t="shared" si="30"/>
        <v>-936.88</v>
      </c>
    </row>
    <row r="290" spans="1:23" x14ac:dyDescent="0.25">
      <c r="A290" s="26" t="s">
        <v>516</v>
      </c>
      <c r="B290" s="48" t="s">
        <v>517</v>
      </c>
      <c r="C290" s="48"/>
      <c r="D290" s="123"/>
      <c r="E290" s="49"/>
      <c r="F290" s="162"/>
      <c r="G290" s="162"/>
      <c r="H290" s="190">
        <f>SUM(H291:H306)</f>
        <v>0</v>
      </c>
      <c r="N290" s="206">
        <v>333095.78000000003</v>
      </c>
      <c r="O290" s="214">
        <f t="shared" si="28"/>
        <v>0</v>
      </c>
      <c r="V290" s="315">
        <v>516375.17000000004</v>
      </c>
      <c r="W290" s="214">
        <f t="shared" si="30"/>
        <v>-516375.17000000004</v>
      </c>
    </row>
    <row r="291" spans="1:23" ht="12" customHeight="1" x14ac:dyDescent="0.25">
      <c r="A291" s="25" t="s">
        <v>518</v>
      </c>
      <c r="B291" s="41" t="s">
        <v>519</v>
      </c>
      <c r="C291" s="41" t="s">
        <v>2668</v>
      </c>
      <c r="D291" s="122" t="s">
        <v>1982</v>
      </c>
      <c r="E291" s="41" t="s">
        <v>1502</v>
      </c>
      <c r="F291" s="161">
        <v>30</v>
      </c>
      <c r="G291" s="161"/>
      <c r="H291" s="189">
        <f t="shared" ref="H291:H306" si="32">ROUND((F291*G291),2)</f>
        <v>0</v>
      </c>
      <c r="J291" s="204" t="s">
        <v>3069</v>
      </c>
      <c r="K291" s="39" t="s">
        <v>58</v>
      </c>
      <c r="L291" s="205">
        <v>30</v>
      </c>
      <c r="M291" s="205">
        <v>410.56</v>
      </c>
      <c r="N291" s="205">
        <v>12316.8</v>
      </c>
      <c r="O291" s="214">
        <f t="shared" si="28"/>
        <v>0</v>
      </c>
      <c r="V291" s="314">
        <v>12606.3</v>
      </c>
      <c r="W291" s="214">
        <f t="shared" si="30"/>
        <v>-12606.3</v>
      </c>
    </row>
    <row r="292" spans="1:23" x14ac:dyDescent="0.25">
      <c r="A292" s="25" t="s">
        <v>520</v>
      </c>
      <c r="B292" s="41" t="s">
        <v>521</v>
      </c>
      <c r="C292" s="41" t="s">
        <v>2668</v>
      </c>
      <c r="D292" s="122" t="s">
        <v>1998</v>
      </c>
      <c r="E292" s="41" t="s">
        <v>1502</v>
      </c>
      <c r="F292" s="161">
        <v>458</v>
      </c>
      <c r="G292" s="161"/>
      <c r="H292" s="189">
        <f t="shared" si="32"/>
        <v>0</v>
      </c>
      <c r="J292" s="204" t="s">
        <v>3070</v>
      </c>
      <c r="K292" s="39" t="s">
        <v>58</v>
      </c>
      <c r="L292" s="205">
        <v>458</v>
      </c>
      <c r="M292" s="205">
        <v>237.35</v>
      </c>
      <c r="N292" s="205">
        <v>108706.3</v>
      </c>
      <c r="O292" s="214">
        <f t="shared" si="28"/>
        <v>0</v>
      </c>
      <c r="V292" s="314">
        <v>115278.6</v>
      </c>
      <c r="W292" s="214">
        <f t="shared" si="30"/>
        <v>-115278.6</v>
      </c>
    </row>
    <row r="293" spans="1:23" x14ac:dyDescent="0.25">
      <c r="A293" s="25" t="s">
        <v>522</v>
      </c>
      <c r="B293" s="41" t="s">
        <v>523</v>
      </c>
      <c r="C293" s="41" t="s">
        <v>2668</v>
      </c>
      <c r="D293" s="122" t="s">
        <v>1999</v>
      </c>
      <c r="E293" s="41" t="s">
        <v>1502</v>
      </c>
      <c r="F293" s="161">
        <v>120</v>
      </c>
      <c r="G293" s="161"/>
      <c r="H293" s="189">
        <f t="shared" si="32"/>
        <v>0</v>
      </c>
      <c r="J293" s="204" t="s">
        <v>3071</v>
      </c>
      <c r="K293" s="39" t="s">
        <v>58</v>
      </c>
      <c r="L293" s="205">
        <v>120</v>
      </c>
      <c r="M293" s="205">
        <v>306.45999999999998</v>
      </c>
      <c r="N293" s="205">
        <v>36775.199999999997</v>
      </c>
      <c r="O293" s="214">
        <f t="shared" si="28"/>
        <v>0</v>
      </c>
      <c r="V293" s="314">
        <v>37698</v>
      </c>
      <c r="W293" s="214">
        <f t="shared" si="30"/>
        <v>-37698</v>
      </c>
    </row>
    <row r="294" spans="1:23" x14ac:dyDescent="0.25">
      <c r="A294" s="25" t="s">
        <v>524</v>
      </c>
      <c r="B294" s="41" t="s">
        <v>525</v>
      </c>
      <c r="C294" s="41" t="s">
        <v>2668</v>
      </c>
      <c r="D294" s="122" t="s">
        <v>2001</v>
      </c>
      <c r="E294" s="41" t="s">
        <v>1502</v>
      </c>
      <c r="F294" s="161">
        <v>458</v>
      </c>
      <c r="G294" s="161"/>
      <c r="H294" s="189">
        <f t="shared" si="32"/>
        <v>0</v>
      </c>
      <c r="J294" s="204" t="s">
        <v>3072</v>
      </c>
      <c r="K294" s="39" t="s">
        <v>58</v>
      </c>
      <c r="L294" s="205">
        <v>458</v>
      </c>
      <c r="M294" s="205">
        <v>156.56</v>
      </c>
      <c r="N294" s="205">
        <v>71704.479999999996</v>
      </c>
      <c r="O294" s="214">
        <f t="shared" si="28"/>
        <v>0</v>
      </c>
      <c r="V294" s="314">
        <v>70870.92</v>
      </c>
      <c r="W294" s="214">
        <f t="shared" si="30"/>
        <v>-70870.92</v>
      </c>
    </row>
    <row r="295" spans="1:23" x14ac:dyDescent="0.25">
      <c r="A295" s="25" t="s">
        <v>526</v>
      </c>
      <c r="B295" s="41" t="s">
        <v>527</v>
      </c>
      <c r="C295" s="41" t="s">
        <v>2668</v>
      </c>
      <c r="D295" s="122" t="s">
        <v>2002</v>
      </c>
      <c r="E295" s="41" t="s">
        <v>1502</v>
      </c>
      <c r="F295" s="161">
        <v>120</v>
      </c>
      <c r="G295" s="161"/>
      <c r="H295" s="189">
        <f t="shared" si="32"/>
        <v>0</v>
      </c>
      <c r="J295" s="204" t="s">
        <v>3073</v>
      </c>
      <c r="K295" s="39" t="s">
        <v>58</v>
      </c>
      <c r="L295" s="205">
        <v>120</v>
      </c>
      <c r="M295" s="205">
        <v>221.09</v>
      </c>
      <c r="N295" s="205">
        <v>26530.799999999999</v>
      </c>
      <c r="O295" s="214">
        <f t="shared" si="28"/>
        <v>0</v>
      </c>
      <c r="V295" s="314">
        <v>25640.400000000001</v>
      </c>
      <c r="W295" s="214">
        <f t="shared" si="30"/>
        <v>-25640.400000000001</v>
      </c>
    </row>
    <row r="296" spans="1:23" x14ac:dyDescent="0.25">
      <c r="A296" s="25" t="s">
        <v>528</v>
      </c>
      <c r="B296" s="41" t="s">
        <v>529</v>
      </c>
      <c r="C296" s="41" t="s">
        <v>2668</v>
      </c>
      <c r="D296" s="122" t="s">
        <v>2004</v>
      </c>
      <c r="E296" s="41" t="s">
        <v>1527</v>
      </c>
      <c r="F296" s="161">
        <v>380</v>
      </c>
      <c r="G296" s="161"/>
      <c r="H296" s="189">
        <f t="shared" si="32"/>
        <v>0</v>
      </c>
      <c r="J296" s="204" t="s">
        <v>3074</v>
      </c>
      <c r="K296" s="39" t="s">
        <v>17</v>
      </c>
      <c r="L296" s="205">
        <v>380</v>
      </c>
      <c r="M296" s="205">
        <v>39.520000000000003</v>
      </c>
      <c r="N296" s="205">
        <v>15017.6</v>
      </c>
      <c r="O296" s="214">
        <f t="shared" si="28"/>
        <v>0</v>
      </c>
      <c r="V296" s="314">
        <v>16351.4</v>
      </c>
      <c r="W296" s="214">
        <f t="shared" si="30"/>
        <v>-16351.4</v>
      </c>
    </row>
    <row r="297" spans="1:23" x14ac:dyDescent="0.25">
      <c r="A297" s="25" t="s">
        <v>530</v>
      </c>
      <c r="B297" s="41" t="s">
        <v>531</v>
      </c>
      <c r="C297" s="41" t="s">
        <v>2668</v>
      </c>
      <c r="D297" s="122" t="s">
        <v>2005</v>
      </c>
      <c r="E297" s="41" t="s">
        <v>1527</v>
      </c>
      <c r="F297" s="161">
        <v>100</v>
      </c>
      <c r="G297" s="161"/>
      <c r="H297" s="189">
        <f t="shared" si="32"/>
        <v>0</v>
      </c>
      <c r="J297" s="204" t="s">
        <v>3075</v>
      </c>
      <c r="K297" s="39" t="s">
        <v>17</v>
      </c>
      <c r="L297" s="205">
        <v>100</v>
      </c>
      <c r="M297" s="205">
        <v>48.25</v>
      </c>
      <c r="N297" s="205">
        <v>4825</v>
      </c>
      <c r="O297" s="214">
        <f t="shared" si="28"/>
        <v>0</v>
      </c>
      <c r="V297" s="314">
        <v>5326</v>
      </c>
      <c r="W297" s="214">
        <f t="shared" si="30"/>
        <v>-5326</v>
      </c>
    </row>
    <row r="298" spans="1:23" ht="12" customHeight="1" x14ac:dyDescent="0.25">
      <c r="A298" s="25" t="s">
        <v>532</v>
      </c>
      <c r="B298" s="41" t="s">
        <v>533</v>
      </c>
      <c r="C298" s="41" t="s">
        <v>2668</v>
      </c>
      <c r="D298" s="122" t="s">
        <v>1978</v>
      </c>
      <c r="E298" s="41" t="s">
        <v>1502</v>
      </c>
      <c r="F298" s="161">
        <v>520</v>
      </c>
      <c r="G298" s="161"/>
      <c r="H298" s="189">
        <f t="shared" si="32"/>
        <v>0</v>
      </c>
      <c r="J298" s="204" t="s">
        <v>3076</v>
      </c>
      <c r="K298" s="39" t="s">
        <v>58</v>
      </c>
      <c r="L298" s="205">
        <v>520</v>
      </c>
      <c r="M298" s="205">
        <v>59.02</v>
      </c>
      <c r="N298" s="205">
        <v>30690.400000000001</v>
      </c>
      <c r="O298" s="214">
        <f t="shared" si="28"/>
        <v>0</v>
      </c>
      <c r="V298" s="314">
        <v>31652.400000000001</v>
      </c>
      <c r="W298" s="214">
        <f t="shared" si="30"/>
        <v>-31652.400000000001</v>
      </c>
    </row>
    <row r="299" spans="1:23" x14ac:dyDescent="0.25">
      <c r="A299" s="25" t="s">
        <v>534</v>
      </c>
      <c r="B299" s="41" t="s">
        <v>1575</v>
      </c>
      <c r="C299" s="41" t="s">
        <v>2668</v>
      </c>
      <c r="D299" s="122" t="s">
        <v>1979</v>
      </c>
      <c r="E299" s="41" t="s">
        <v>1502</v>
      </c>
      <c r="F299" s="169">
        <v>1440</v>
      </c>
      <c r="G299" s="161"/>
      <c r="H299" s="197">
        <f t="shared" si="32"/>
        <v>0</v>
      </c>
      <c r="J299" s="204"/>
      <c r="K299" s="39"/>
      <c r="L299" s="205"/>
      <c r="M299" s="205"/>
      <c r="N299" s="205"/>
      <c r="O299" s="214"/>
      <c r="V299" s="314">
        <v>120888</v>
      </c>
      <c r="W299" s="214">
        <f t="shared" si="30"/>
        <v>-120888</v>
      </c>
    </row>
    <row r="300" spans="1:23" x14ac:dyDescent="0.25">
      <c r="A300" s="25" t="s">
        <v>536</v>
      </c>
      <c r="B300" s="41" t="s">
        <v>535</v>
      </c>
      <c r="C300" s="41" t="s">
        <v>2668</v>
      </c>
      <c r="D300" s="122" t="s">
        <v>1977</v>
      </c>
      <c r="E300" s="41" t="s">
        <v>1502</v>
      </c>
      <c r="F300" s="161">
        <v>1440</v>
      </c>
      <c r="G300" s="161"/>
      <c r="H300" s="189">
        <f t="shared" si="32"/>
        <v>0</v>
      </c>
      <c r="J300" s="204" t="s">
        <v>3077</v>
      </c>
      <c r="K300" s="39" t="s">
        <v>58</v>
      </c>
      <c r="L300" s="205">
        <v>1440</v>
      </c>
      <c r="M300" s="205">
        <v>12.35</v>
      </c>
      <c r="N300" s="205">
        <v>17784</v>
      </c>
      <c r="O300" s="214">
        <f>L300-F299</f>
        <v>0</v>
      </c>
      <c r="V300" s="314">
        <v>17179.2</v>
      </c>
      <c r="W300" s="214">
        <f t="shared" si="30"/>
        <v>-17179.2</v>
      </c>
    </row>
    <row r="301" spans="1:23" x14ac:dyDescent="0.25">
      <c r="A301" s="25" t="s">
        <v>538</v>
      </c>
      <c r="B301" s="41" t="s">
        <v>1556</v>
      </c>
      <c r="C301" s="41" t="s">
        <v>2668</v>
      </c>
      <c r="D301" s="122" t="s">
        <v>1555</v>
      </c>
      <c r="E301" s="41" t="s">
        <v>1502</v>
      </c>
      <c r="F301" s="161">
        <v>2850</v>
      </c>
      <c r="G301" s="161"/>
      <c r="H301" s="189">
        <f t="shared" si="32"/>
        <v>0</v>
      </c>
      <c r="J301" s="204"/>
      <c r="K301" s="39"/>
      <c r="L301" s="205"/>
      <c r="M301" s="205"/>
      <c r="N301" s="205"/>
      <c r="O301" s="214"/>
      <c r="V301" s="314">
        <v>45828</v>
      </c>
      <c r="W301" s="214">
        <f t="shared" si="30"/>
        <v>-45828</v>
      </c>
    </row>
    <row r="302" spans="1:23" x14ac:dyDescent="0.25">
      <c r="A302" s="25" t="s">
        <v>540</v>
      </c>
      <c r="B302" s="41" t="s">
        <v>537</v>
      </c>
      <c r="C302" s="41" t="s">
        <v>2668</v>
      </c>
      <c r="D302" s="122" t="s">
        <v>1975</v>
      </c>
      <c r="E302" s="41" t="s">
        <v>1527</v>
      </c>
      <c r="F302" s="161">
        <v>140</v>
      </c>
      <c r="G302" s="161"/>
      <c r="H302" s="189">
        <f t="shared" si="32"/>
        <v>0</v>
      </c>
      <c r="J302" s="204" t="s">
        <v>3078</v>
      </c>
      <c r="K302" s="39" t="s">
        <v>17</v>
      </c>
      <c r="L302" s="205">
        <v>140</v>
      </c>
      <c r="M302" s="205">
        <v>11.93</v>
      </c>
      <c r="N302" s="205">
        <v>1670.2</v>
      </c>
      <c r="O302" s="214">
        <f>L302-F302</f>
        <v>0</v>
      </c>
      <c r="V302" s="314">
        <v>1632.4</v>
      </c>
      <c r="W302" s="214">
        <f t="shared" si="30"/>
        <v>-1632.4</v>
      </c>
    </row>
    <row r="303" spans="1:23" x14ac:dyDescent="0.25">
      <c r="A303" s="25" t="s">
        <v>542</v>
      </c>
      <c r="B303" s="41" t="s">
        <v>539</v>
      </c>
      <c r="C303" s="41" t="s">
        <v>2668</v>
      </c>
      <c r="D303" s="122" t="s">
        <v>1976</v>
      </c>
      <c r="E303" s="41" t="s">
        <v>1527</v>
      </c>
      <c r="F303" s="161">
        <v>110</v>
      </c>
      <c r="G303" s="161"/>
      <c r="H303" s="189">
        <f t="shared" si="32"/>
        <v>0</v>
      </c>
      <c r="J303" s="204" t="s">
        <v>3079</v>
      </c>
      <c r="K303" s="39" t="s">
        <v>17</v>
      </c>
      <c r="L303" s="205">
        <v>110</v>
      </c>
      <c r="M303" s="205">
        <v>11</v>
      </c>
      <c r="N303" s="205">
        <v>1210</v>
      </c>
      <c r="O303" s="214">
        <f>L303-F303</f>
        <v>0</v>
      </c>
      <c r="V303" s="314">
        <v>1216.5999999999999</v>
      </c>
      <c r="W303" s="214">
        <f t="shared" si="30"/>
        <v>-1216.5999999999999</v>
      </c>
    </row>
    <row r="304" spans="1:23" x14ac:dyDescent="0.25">
      <c r="A304" s="34" t="s">
        <v>1557</v>
      </c>
      <c r="B304" s="41" t="s">
        <v>541</v>
      </c>
      <c r="C304" s="41" t="s">
        <v>2668</v>
      </c>
      <c r="D304" s="122" t="s">
        <v>2007</v>
      </c>
      <c r="E304" s="41" t="s">
        <v>1527</v>
      </c>
      <c r="F304" s="161">
        <v>150</v>
      </c>
      <c r="G304" s="161"/>
      <c r="H304" s="189">
        <f t="shared" si="32"/>
        <v>0</v>
      </c>
      <c r="J304" s="204" t="s">
        <v>3080</v>
      </c>
      <c r="K304" s="39" t="s">
        <v>17</v>
      </c>
      <c r="L304" s="205">
        <v>150</v>
      </c>
      <c r="M304" s="205">
        <v>31.56</v>
      </c>
      <c r="N304" s="205">
        <v>4734</v>
      </c>
      <c r="O304" s="214">
        <f>L304-F304</f>
        <v>0</v>
      </c>
      <c r="V304" s="314">
        <v>4788</v>
      </c>
      <c r="W304" s="214">
        <f t="shared" si="30"/>
        <v>-4788</v>
      </c>
    </row>
    <row r="305" spans="1:23" x14ac:dyDescent="0.25">
      <c r="A305" s="39" t="s">
        <v>1564</v>
      </c>
      <c r="B305" s="41" t="s">
        <v>543</v>
      </c>
      <c r="C305" s="41" t="s">
        <v>2668</v>
      </c>
      <c r="D305" s="122" t="s">
        <v>2008</v>
      </c>
      <c r="E305" s="41" t="s">
        <v>1527</v>
      </c>
      <c r="F305" s="161">
        <v>30</v>
      </c>
      <c r="G305" s="161"/>
      <c r="H305" s="189">
        <f t="shared" si="32"/>
        <v>0</v>
      </c>
      <c r="J305" s="204" t="s">
        <v>3081</v>
      </c>
      <c r="K305" s="39" t="s">
        <v>17</v>
      </c>
      <c r="L305" s="205">
        <v>30</v>
      </c>
      <c r="M305" s="205">
        <v>37.700000000000003</v>
      </c>
      <c r="N305" s="205">
        <v>1131</v>
      </c>
      <c r="O305" s="214">
        <f>L305-F305</f>
        <v>0</v>
      </c>
      <c r="V305" s="314">
        <v>1091.4000000000001</v>
      </c>
      <c r="W305" s="214">
        <f t="shared" si="30"/>
        <v>-1091.4000000000001</v>
      </c>
    </row>
    <row r="306" spans="1:23" x14ac:dyDescent="0.25">
      <c r="A306" s="39" t="s">
        <v>1574</v>
      </c>
      <c r="B306" s="47" t="s">
        <v>1562</v>
      </c>
      <c r="C306" s="41" t="s">
        <v>2668</v>
      </c>
      <c r="D306" s="122" t="s">
        <v>1563</v>
      </c>
      <c r="E306" s="41" t="s">
        <v>1565</v>
      </c>
      <c r="F306" s="169">
        <v>385</v>
      </c>
      <c r="G306" s="161"/>
      <c r="H306" s="197">
        <f t="shared" si="32"/>
        <v>0</v>
      </c>
      <c r="J306" s="216"/>
      <c r="K306" s="217"/>
      <c r="L306" s="218"/>
      <c r="M306" s="218"/>
      <c r="N306" s="205"/>
      <c r="O306" s="214"/>
      <c r="V306" s="314">
        <v>8327.5499999999993</v>
      </c>
      <c r="W306" s="214">
        <f t="shared" si="30"/>
        <v>-8327.5499999999993</v>
      </c>
    </row>
    <row r="307" spans="1:23" x14ac:dyDescent="0.25">
      <c r="A307" s="26" t="s">
        <v>544</v>
      </c>
      <c r="B307" s="48" t="s">
        <v>545</v>
      </c>
      <c r="C307" s="48"/>
      <c r="D307" s="123"/>
      <c r="E307" s="49"/>
      <c r="F307" s="162"/>
      <c r="G307" s="162"/>
      <c r="H307" s="190">
        <f>SUM(H308:H313)</f>
        <v>0</v>
      </c>
      <c r="N307" s="206">
        <v>162635.79</v>
      </c>
      <c r="O307" s="214"/>
      <c r="V307" s="315">
        <v>149575.22</v>
      </c>
      <c r="W307" s="214">
        <f t="shared" si="30"/>
        <v>-149575.22</v>
      </c>
    </row>
    <row r="308" spans="1:23" x14ac:dyDescent="0.25">
      <c r="A308" s="25" t="s">
        <v>546</v>
      </c>
      <c r="B308" s="41" t="s">
        <v>547</v>
      </c>
      <c r="C308" s="41" t="s">
        <v>2668</v>
      </c>
      <c r="D308" s="122" t="s">
        <v>2083</v>
      </c>
      <c r="E308" s="41" t="s">
        <v>1565</v>
      </c>
      <c r="F308" s="161">
        <v>220</v>
      </c>
      <c r="G308" s="161"/>
      <c r="H308" s="189">
        <f t="shared" ref="H308:H313" si="33">ROUND((F308*G308),2)</f>
        <v>0</v>
      </c>
      <c r="J308" s="204" t="s">
        <v>3082</v>
      </c>
      <c r="K308" s="39" t="s">
        <v>2983</v>
      </c>
      <c r="L308" s="205">
        <v>220</v>
      </c>
      <c r="M308" s="205">
        <v>49.25</v>
      </c>
      <c r="N308" s="205">
        <v>10835</v>
      </c>
      <c r="O308" s="214">
        <f t="shared" ref="O308:O339" si="34">L308-F308</f>
        <v>0</v>
      </c>
      <c r="V308" s="314">
        <v>11314.6</v>
      </c>
      <c r="W308" s="214">
        <f t="shared" si="30"/>
        <v>-11314.6</v>
      </c>
    </row>
    <row r="309" spans="1:23" x14ac:dyDescent="0.25">
      <c r="A309" s="25" t="s">
        <v>548</v>
      </c>
      <c r="B309" s="41" t="s">
        <v>549</v>
      </c>
      <c r="C309" s="41" t="s">
        <v>2668</v>
      </c>
      <c r="D309" s="122" t="s">
        <v>2082</v>
      </c>
      <c r="E309" s="41" t="s">
        <v>1565</v>
      </c>
      <c r="F309" s="161">
        <v>30</v>
      </c>
      <c r="G309" s="161"/>
      <c r="H309" s="189">
        <f t="shared" si="33"/>
        <v>0</v>
      </c>
      <c r="J309" s="204" t="s">
        <v>3083</v>
      </c>
      <c r="K309" s="39" t="s">
        <v>2983</v>
      </c>
      <c r="L309" s="205">
        <v>30</v>
      </c>
      <c r="M309" s="205">
        <v>60.83</v>
      </c>
      <c r="N309" s="205">
        <v>1824.9</v>
      </c>
      <c r="O309" s="214">
        <f t="shared" si="34"/>
        <v>0</v>
      </c>
      <c r="V309" s="314">
        <v>1836.6</v>
      </c>
      <c r="W309" s="214">
        <f t="shared" si="30"/>
        <v>-1836.6</v>
      </c>
    </row>
    <row r="310" spans="1:23" x14ac:dyDescent="0.25">
      <c r="A310" s="25" t="s">
        <v>550</v>
      </c>
      <c r="B310" s="41" t="s">
        <v>551</v>
      </c>
      <c r="C310" s="41" t="s">
        <v>2668</v>
      </c>
      <c r="D310" s="122" t="s">
        <v>2084</v>
      </c>
      <c r="E310" s="41" t="s">
        <v>1527</v>
      </c>
      <c r="F310" s="161">
        <v>40</v>
      </c>
      <c r="G310" s="161"/>
      <c r="H310" s="189">
        <f t="shared" si="33"/>
        <v>0</v>
      </c>
      <c r="J310" s="204" t="s">
        <v>3084</v>
      </c>
      <c r="K310" s="39" t="s">
        <v>17</v>
      </c>
      <c r="L310" s="205">
        <v>40</v>
      </c>
      <c r="M310" s="205">
        <v>51.4</v>
      </c>
      <c r="N310" s="205">
        <v>2056</v>
      </c>
      <c r="O310" s="214">
        <f t="shared" si="34"/>
        <v>0</v>
      </c>
      <c r="V310" s="314">
        <v>2113.1999999999998</v>
      </c>
      <c r="W310" s="214">
        <f t="shared" si="30"/>
        <v>-2113.1999999999998</v>
      </c>
    </row>
    <row r="311" spans="1:23" x14ac:dyDescent="0.25">
      <c r="A311" s="25" t="s">
        <v>552</v>
      </c>
      <c r="B311" s="41" t="s">
        <v>553</v>
      </c>
      <c r="C311" s="41" t="s">
        <v>2668</v>
      </c>
      <c r="D311" s="122" t="s">
        <v>2080</v>
      </c>
      <c r="E311" s="41" t="s">
        <v>1565</v>
      </c>
      <c r="F311" s="161">
        <v>550</v>
      </c>
      <c r="G311" s="161"/>
      <c r="H311" s="189">
        <f t="shared" si="33"/>
        <v>0</v>
      </c>
      <c r="J311" s="204" t="s">
        <v>3085</v>
      </c>
      <c r="K311" s="39" t="s">
        <v>2983</v>
      </c>
      <c r="L311" s="205">
        <v>550</v>
      </c>
      <c r="M311" s="205">
        <v>25.31</v>
      </c>
      <c r="N311" s="205">
        <v>13920.5</v>
      </c>
      <c r="O311" s="214">
        <f t="shared" si="34"/>
        <v>0</v>
      </c>
      <c r="V311" s="314">
        <v>13953.5</v>
      </c>
      <c r="W311" s="214">
        <f t="shared" si="30"/>
        <v>-13953.5</v>
      </c>
    </row>
    <row r="312" spans="1:23" x14ac:dyDescent="0.25">
      <c r="A312" s="25" t="s">
        <v>554</v>
      </c>
      <c r="B312" s="41" t="s">
        <v>555</v>
      </c>
      <c r="C312" s="41" t="s">
        <v>2668</v>
      </c>
      <c r="D312" s="122" t="s">
        <v>2081</v>
      </c>
      <c r="E312" s="41" t="s">
        <v>1565</v>
      </c>
      <c r="F312" s="161">
        <v>45</v>
      </c>
      <c r="G312" s="161"/>
      <c r="H312" s="189">
        <f t="shared" si="33"/>
        <v>0</v>
      </c>
      <c r="J312" s="204" t="s">
        <v>3086</v>
      </c>
      <c r="K312" s="39" t="s">
        <v>2983</v>
      </c>
      <c r="L312" s="205">
        <v>45</v>
      </c>
      <c r="M312" s="205">
        <v>29.97</v>
      </c>
      <c r="N312" s="205">
        <v>1348.65</v>
      </c>
      <c r="O312" s="214">
        <f t="shared" si="34"/>
        <v>0</v>
      </c>
      <c r="V312" s="314">
        <v>1404.9</v>
      </c>
      <c r="W312" s="214">
        <f t="shared" si="30"/>
        <v>-1404.9</v>
      </c>
    </row>
    <row r="313" spans="1:23" ht="24" x14ac:dyDescent="0.25">
      <c r="A313" s="30" t="s">
        <v>556</v>
      </c>
      <c r="B313" s="251" t="s">
        <v>1578</v>
      </c>
      <c r="C313" s="42" t="s">
        <v>2668</v>
      </c>
      <c r="D313" s="122" t="s">
        <v>2395</v>
      </c>
      <c r="E313" s="41" t="s">
        <v>1527</v>
      </c>
      <c r="F313" s="222">
        <v>2</v>
      </c>
      <c r="G313" s="161"/>
      <c r="H313" s="225">
        <f t="shared" si="33"/>
        <v>0</v>
      </c>
      <c r="J313" s="204" t="s">
        <v>3087</v>
      </c>
      <c r="K313" s="39" t="s">
        <v>17</v>
      </c>
      <c r="L313" s="205">
        <v>1</v>
      </c>
      <c r="M313" s="205">
        <v>132650.74</v>
      </c>
      <c r="N313" s="205">
        <v>132650.74</v>
      </c>
      <c r="O313" s="214">
        <f t="shared" si="34"/>
        <v>-1</v>
      </c>
      <c r="V313" s="314">
        <v>118952.42</v>
      </c>
      <c r="W313" s="214">
        <f t="shared" si="30"/>
        <v>-118952.42</v>
      </c>
    </row>
    <row r="314" spans="1:23" x14ac:dyDescent="0.25">
      <c r="A314" s="26" t="s">
        <v>557</v>
      </c>
      <c r="B314" s="48" t="s">
        <v>558</v>
      </c>
      <c r="C314" s="48"/>
      <c r="D314" s="123"/>
      <c r="E314" s="49"/>
      <c r="F314" s="162"/>
      <c r="G314" s="162"/>
      <c r="H314" s="190">
        <f>SUM(H315:H331)</f>
        <v>0</v>
      </c>
      <c r="N314" s="206">
        <v>399190.14</v>
      </c>
      <c r="O314" s="214">
        <f t="shared" si="34"/>
        <v>0</v>
      </c>
      <c r="V314" s="315">
        <v>401778.91999999993</v>
      </c>
      <c r="W314" s="214">
        <f t="shared" si="30"/>
        <v>-401778.91999999993</v>
      </c>
    </row>
    <row r="315" spans="1:23" ht="36" x14ac:dyDescent="0.25">
      <c r="A315" s="25" t="s">
        <v>559</v>
      </c>
      <c r="B315" s="41" t="s">
        <v>1477</v>
      </c>
      <c r="C315" s="41"/>
      <c r="D315" s="122" t="s">
        <v>560</v>
      </c>
      <c r="E315" s="41" t="s">
        <v>17</v>
      </c>
      <c r="F315" s="161">
        <v>487</v>
      </c>
      <c r="G315" s="161"/>
      <c r="H315" s="189">
        <f t="shared" ref="H315:H331" si="35">ROUND((F315*G315),2)</f>
        <v>0</v>
      </c>
      <c r="J315" s="204" t="s">
        <v>560</v>
      </c>
      <c r="K315" s="39" t="s">
        <v>17</v>
      </c>
      <c r="L315" s="205">
        <v>487</v>
      </c>
      <c r="M315" s="205">
        <v>411.82</v>
      </c>
      <c r="N315" s="205">
        <v>200556.34</v>
      </c>
      <c r="O315" s="214">
        <f t="shared" si="34"/>
        <v>0</v>
      </c>
      <c r="V315" s="314">
        <v>200556.34</v>
      </c>
      <c r="W315" s="214">
        <f t="shared" si="30"/>
        <v>-200556.34</v>
      </c>
    </row>
    <row r="316" spans="1:23" ht="24" x14ac:dyDescent="0.25">
      <c r="A316" s="25" t="s">
        <v>561</v>
      </c>
      <c r="B316" s="41" t="s">
        <v>562</v>
      </c>
      <c r="C316" s="41" t="s">
        <v>2668</v>
      </c>
      <c r="D316" s="122" t="s">
        <v>2126</v>
      </c>
      <c r="E316" s="41" t="s">
        <v>1527</v>
      </c>
      <c r="F316" s="161">
        <v>24</v>
      </c>
      <c r="G316" s="161"/>
      <c r="H316" s="189">
        <f t="shared" si="35"/>
        <v>0</v>
      </c>
      <c r="J316" s="204" t="s">
        <v>3088</v>
      </c>
      <c r="K316" s="39" t="s">
        <v>17</v>
      </c>
      <c r="L316" s="205">
        <v>24</v>
      </c>
      <c r="M316" s="205">
        <v>192.12</v>
      </c>
      <c r="N316" s="205">
        <v>4610.88</v>
      </c>
      <c r="O316" s="214">
        <f t="shared" si="34"/>
        <v>0</v>
      </c>
      <c r="V316" s="314">
        <v>4495.4399999999996</v>
      </c>
      <c r="W316" s="214">
        <f t="shared" si="30"/>
        <v>-4495.4399999999996</v>
      </c>
    </row>
    <row r="317" spans="1:23" ht="24" x14ac:dyDescent="0.25">
      <c r="A317" s="25" t="s">
        <v>563</v>
      </c>
      <c r="B317" s="41" t="s">
        <v>564</v>
      </c>
      <c r="C317" s="41" t="s">
        <v>2668</v>
      </c>
      <c r="D317" s="122" t="s">
        <v>2128</v>
      </c>
      <c r="E317" s="41" t="s">
        <v>1527</v>
      </c>
      <c r="F317" s="161">
        <v>282</v>
      </c>
      <c r="G317" s="161"/>
      <c r="H317" s="189">
        <f t="shared" si="35"/>
        <v>0</v>
      </c>
      <c r="J317" s="204" t="s">
        <v>3089</v>
      </c>
      <c r="K317" s="39" t="s">
        <v>17</v>
      </c>
      <c r="L317" s="205">
        <v>282</v>
      </c>
      <c r="M317" s="205">
        <v>167.05</v>
      </c>
      <c r="N317" s="205">
        <v>47108.1</v>
      </c>
      <c r="O317" s="214">
        <f t="shared" si="34"/>
        <v>0</v>
      </c>
      <c r="V317" s="314">
        <v>46126.74</v>
      </c>
      <c r="W317" s="214">
        <f t="shared" si="30"/>
        <v>-46126.74</v>
      </c>
    </row>
    <row r="318" spans="1:23" ht="24" x14ac:dyDescent="0.25">
      <c r="A318" s="25" t="s">
        <v>565</v>
      </c>
      <c r="B318" s="41" t="s">
        <v>566</v>
      </c>
      <c r="C318" s="41" t="s">
        <v>2668</v>
      </c>
      <c r="D318" s="122" t="s">
        <v>2124</v>
      </c>
      <c r="E318" s="41" t="s">
        <v>1527</v>
      </c>
      <c r="F318" s="161">
        <v>8</v>
      </c>
      <c r="G318" s="161"/>
      <c r="H318" s="189">
        <f t="shared" si="35"/>
        <v>0</v>
      </c>
      <c r="J318" s="204" t="s">
        <v>3090</v>
      </c>
      <c r="K318" s="39" t="s">
        <v>17</v>
      </c>
      <c r="L318" s="205">
        <v>8</v>
      </c>
      <c r="M318" s="205">
        <v>1233.45</v>
      </c>
      <c r="N318" s="205">
        <v>9867.6</v>
      </c>
      <c r="O318" s="214">
        <f t="shared" si="34"/>
        <v>0</v>
      </c>
      <c r="V318" s="314">
        <v>10411.76</v>
      </c>
      <c r="W318" s="214">
        <f t="shared" si="30"/>
        <v>-10411.76</v>
      </c>
    </row>
    <row r="319" spans="1:23" ht="24" x14ac:dyDescent="0.25">
      <c r="A319" s="25" t="s">
        <v>567</v>
      </c>
      <c r="B319" s="41" t="s">
        <v>568</v>
      </c>
      <c r="C319" s="41" t="s">
        <v>2668</v>
      </c>
      <c r="D319" s="122" t="s">
        <v>2127</v>
      </c>
      <c r="E319" s="41" t="s">
        <v>1527</v>
      </c>
      <c r="F319" s="161">
        <v>28</v>
      </c>
      <c r="G319" s="161"/>
      <c r="H319" s="189">
        <f t="shared" si="35"/>
        <v>0</v>
      </c>
      <c r="J319" s="204" t="s">
        <v>3091</v>
      </c>
      <c r="K319" s="39" t="s">
        <v>17</v>
      </c>
      <c r="L319" s="205">
        <v>28</v>
      </c>
      <c r="M319" s="205">
        <v>98.2</v>
      </c>
      <c r="N319" s="205">
        <v>2749.6</v>
      </c>
      <c r="O319" s="214">
        <f t="shared" si="34"/>
        <v>0</v>
      </c>
      <c r="V319" s="314">
        <v>2656.36</v>
      </c>
      <c r="W319" s="214">
        <f t="shared" si="30"/>
        <v>-2656.36</v>
      </c>
    </row>
    <row r="320" spans="1:23" ht="24" x14ac:dyDescent="0.25">
      <c r="A320" s="25" t="s">
        <v>569</v>
      </c>
      <c r="B320" s="41" t="s">
        <v>570</v>
      </c>
      <c r="C320" s="41" t="s">
        <v>2668</v>
      </c>
      <c r="D320" s="122" t="s">
        <v>2119</v>
      </c>
      <c r="E320" s="41" t="s">
        <v>1527</v>
      </c>
      <c r="F320" s="161">
        <v>8</v>
      </c>
      <c r="G320" s="161"/>
      <c r="H320" s="189">
        <f t="shared" si="35"/>
        <v>0</v>
      </c>
      <c r="J320" s="204" t="s">
        <v>3092</v>
      </c>
      <c r="K320" s="39" t="s">
        <v>17</v>
      </c>
      <c r="L320" s="205">
        <v>8</v>
      </c>
      <c r="M320" s="205">
        <v>108.24</v>
      </c>
      <c r="N320" s="205">
        <v>865.92</v>
      </c>
      <c r="O320" s="214">
        <f t="shared" si="34"/>
        <v>0</v>
      </c>
      <c r="V320" s="314">
        <v>893.6</v>
      </c>
      <c r="W320" s="214">
        <f t="shared" si="30"/>
        <v>-893.6</v>
      </c>
    </row>
    <row r="321" spans="1:23" x14ac:dyDescent="0.25">
      <c r="A321" s="25" t="s">
        <v>571</v>
      </c>
      <c r="B321" s="41" t="s">
        <v>572</v>
      </c>
      <c r="C321" s="41" t="s">
        <v>2668</v>
      </c>
      <c r="D321" s="122" t="s">
        <v>2116</v>
      </c>
      <c r="E321" s="41" t="s">
        <v>1527</v>
      </c>
      <c r="F321" s="161">
        <v>8</v>
      </c>
      <c r="G321" s="161"/>
      <c r="H321" s="189">
        <f t="shared" si="35"/>
        <v>0</v>
      </c>
      <c r="J321" s="204" t="s">
        <v>3093</v>
      </c>
      <c r="K321" s="39" t="s">
        <v>17</v>
      </c>
      <c r="L321" s="205">
        <v>8</v>
      </c>
      <c r="M321" s="205">
        <v>136.31</v>
      </c>
      <c r="N321" s="205">
        <v>1090.48</v>
      </c>
      <c r="O321" s="214">
        <f t="shared" si="34"/>
        <v>0</v>
      </c>
      <c r="V321" s="314">
        <v>958.48</v>
      </c>
      <c r="W321" s="214">
        <f t="shared" si="30"/>
        <v>-958.48</v>
      </c>
    </row>
    <row r="322" spans="1:23" x14ac:dyDescent="0.25">
      <c r="A322" s="25" t="s">
        <v>573</v>
      </c>
      <c r="B322" s="41" t="s">
        <v>574</v>
      </c>
      <c r="C322" s="41" t="s">
        <v>2668</v>
      </c>
      <c r="D322" s="122" t="s">
        <v>2117</v>
      </c>
      <c r="E322" s="41" t="s">
        <v>1527</v>
      </c>
      <c r="F322" s="161">
        <v>28</v>
      </c>
      <c r="G322" s="161"/>
      <c r="H322" s="189">
        <f t="shared" si="35"/>
        <v>0</v>
      </c>
      <c r="J322" s="204" t="s">
        <v>3094</v>
      </c>
      <c r="K322" s="39" t="s">
        <v>17</v>
      </c>
      <c r="L322" s="205">
        <v>28</v>
      </c>
      <c r="M322" s="205">
        <v>15.32</v>
      </c>
      <c r="N322" s="205">
        <v>428.96</v>
      </c>
      <c r="O322" s="214">
        <f t="shared" si="34"/>
        <v>0</v>
      </c>
      <c r="V322" s="314">
        <v>431.48</v>
      </c>
      <c r="W322" s="214">
        <f t="shared" si="30"/>
        <v>-431.48</v>
      </c>
    </row>
    <row r="323" spans="1:23" ht="36" x14ac:dyDescent="0.25">
      <c r="A323" s="25" t="s">
        <v>575</v>
      </c>
      <c r="B323" s="41" t="s">
        <v>576</v>
      </c>
      <c r="C323" s="41" t="s">
        <v>2668</v>
      </c>
      <c r="D323" s="122" t="s">
        <v>2120</v>
      </c>
      <c r="E323" s="41" t="s">
        <v>1527</v>
      </c>
      <c r="F323" s="161">
        <v>24</v>
      </c>
      <c r="G323" s="161"/>
      <c r="H323" s="189">
        <f t="shared" si="35"/>
        <v>0</v>
      </c>
      <c r="J323" s="204" t="s">
        <v>3095</v>
      </c>
      <c r="K323" s="39" t="s">
        <v>17</v>
      </c>
      <c r="L323" s="205">
        <v>24</v>
      </c>
      <c r="M323" s="205">
        <v>85.08</v>
      </c>
      <c r="N323" s="205">
        <v>2041.92</v>
      </c>
      <c r="O323" s="214">
        <f t="shared" si="34"/>
        <v>0</v>
      </c>
      <c r="V323" s="314">
        <v>2412.96</v>
      </c>
      <c r="W323" s="214">
        <f t="shared" si="30"/>
        <v>-2412.96</v>
      </c>
    </row>
    <row r="324" spans="1:23" x14ac:dyDescent="0.25">
      <c r="A324" s="25" t="s">
        <v>577</v>
      </c>
      <c r="B324" s="41" t="s">
        <v>578</v>
      </c>
      <c r="C324" s="41" t="s">
        <v>2668</v>
      </c>
      <c r="D324" s="122" t="s">
        <v>2118</v>
      </c>
      <c r="E324" s="41" t="s">
        <v>1527</v>
      </c>
      <c r="F324" s="161">
        <v>48</v>
      </c>
      <c r="G324" s="161"/>
      <c r="H324" s="189">
        <f t="shared" si="35"/>
        <v>0</v>
      </c>
      <c r="J324" s="204" t="s">
        <v>3096</v>
      </c>
      <c r="K324" s="39" t="s">
        <v>17</v>
      </c>
      <c r="L324" s="205">
        <v>48</v>
      </c>
      <c r="M324" s="205">
        <v>17.61</v>
      </c>
      <c r="N324" s="205">
        <v>845.28</v>
      </c>
      <c r="O324" s="214">
        <f t="shared" si="34"/>
        <v>0</v>
      </c>
      <c r="V324" s="314">
        <v>937.92</v>
      </c>
      <c r="W324" s="214">
        <f t="shared" si="30"/>
        <v>-937.92</v>
      </c>
    </row>
    <row r="325" spans="1:23" ht="24" x14ac:dyDescent="0.25">
      <c r="A325" s="25" t="s">
        <v>579</v>
      </c>
      <c r="B325" s="41" t="s">
        <v>580</v>
      </c>
      <c r="C325" s="41" t="s">
        <v>2668</v>
      </c>
      <c r="D325" s="122" t="s">
        <v>2121</v>
      </c>
      <c r="E325" s="41" t="s">
        <v>1527</v>
      </c>
      <c r="F325" s="161">
        <v>7</v>
      </c>
      <c r="G325" s="161"/>
      <c r="H325" s="189">
        <f t="shared" si="35"/>
        <v>0</v>
      </c>
      <c r="J325" s="204" t="s">
        <v>3097</v>
      </c>
      <c r="K325" s="39" t="s">
        <v>17</v>
      </c>
      <c r="L325" s="205">
        <v>7</v>
      </c>
      <c r="M325" s="205">
        <v>1637.09</v>
      </c>
      <c r="N325" s="205">
        <v>11459.63</v>
      </c>
      <c r="O325" s="214">
        <f t="shared" si="34"/>
        <v>0</v>
      </c>
      <c r="V325" s="314">
        <v>12018.58</v>
      </c>
      <c r="W325" s="214">
        <f t="shared" si="30"/>
        <v>-12018.58</v>
      </c>
    </row>
    <row r="326" spans="1:23" ht="24" x14ac:dyDescent="0.25">
      <c r="A326" s="25" t="s">
        <v>581</v>
      </c>
      <c r="B326" s="41" t="s">
        <v>582</v>
      </c>
      <c r="C326" s="41" t="s">
        <v>2668</v>
      </c>
      <c r="D326" s="122" t="s">
        <v>2123</v>
      </c>
      <c r="E326" s="41" t="s">
        <v>1527</v>
      </c>
      <c r="F326" s="161">
        <v>14</v>
      </c>
      <c r="G326" s="161"/>
      <c r="H326" s="189">
        <f t="shared" si="35"/>
        <v>0</v>
      </c>
      <c r="J326" s="204" t="s">
        <v>3098</v>
      </c>
      <c r="K326" s="39" t="s">
        <v>17</v>
      </c>
      <c r="L326" s="205">
        <v>14</v>
      </c>
      <c r="M326" s="205">
        <v>1381.46</v>
      </c>
      <c r="N326" s="205">
        <v>19340.439999999999</v>
      </c>
      <c r="O326" s="214">
        <f t="shared" si="34"/>
        <v>0</v>
      </c>
      <c r="V326" s="314">
        <v>21062.3</v>
      </c>
      <c r="W326" s="214">
        <f t="shared" si="30"/>
        <v>-21062.3</v>
      </c>
    </row>
    <row r="327" spans="1:23" x14ac:dyDescent="0.25">
      <c r="A327" s="25" t="s">
        <v>583</v>
      </c>
      <c r="B327" s="41" t="s">
        <v>584</v>
      </c>
      <c r="C327" s="41" t="s">
        <v>2668</v>
      </c>
      <c r="D327" s="122" t="s">
        <v>2122</v>
      </c>
      <c r="E327" s="41" t="s">
        <v>1527</v>
      </c>
      <c r="F327" s="161">
        <v>7</v>
      </c>
      <c r="G327" s="161"/>
      <c r="H327" s="189">
        <f t="shared" si="35"/>
        <v>0</v>
      </c>
      <c r="J327" s="204" t="s">
        <v>3099</v>
      </c>
      <c r="K327" s="39" t="s">
        <v>17</v>
      </c>
      <c r="L327" s="205">
        <v>7</v>
      </c>
      <c r="M327" s="205">
        <v>130.84</v>
      </c>
      <c r="N327" s="205">
        <v>915.88</v>
      </c>
      <c r="O327" s="214">
        <f t="shared" si="34"/>
        <v>0</v>
      </c>
      <c r="V327" s="314">
        <v>952.42</v>
      </c>
      <c r="W327" s="214">
        <f t="shared" si="30"/>
        <v>-952.42</v>
      </c>
    </row>
    <row r="328" spans="1:23" x14ac:dyDescent="0.25">
      <c r="A328" s="25" t="s">
        <v>585</v>
      </c>
      <c r="B328" s="41" t="s">
        <v>586</v>
      </c>
      <c r="C328" s="41" t="s">
        <v>2668</v>
      </c>
      <c r="D328" s="122" t="s">
        <v>2115</v>
      </c>
      <c r="E328" s="41" t="s">
        <v>1527</v>
      </c>
      <c r="F328" s="161">
        <v>829</v>
      </c>
      <c r="G328" s="161"/>
      <c r="H328" s="189">
        <f t="shared" si="35"/>
        <v>0</v>
      </c>
      <c r="J328" s="204" t="s">
        <v>3100</v>
      </c>
      <c r="K328" s="39" t="s">
        <v>17</v>
      </c>
      <c r="L328" s="205">
        <v>829</v>
      </c>
      <c r="M328" s="205">
        <v>17.88</v>
      </c>
      <c r="N328" s="205">
        <v>14822.52</v>
      </c>
      <c r="O328" s="214">
        <f t="shared" si="34"/>
        <v>0</v>
      </c>
      <c r="V328" s="314">
        <v>16173.79</v>
      </c>
      <c r="W328" s="214">
        <f t="shared" si="30"/>
        <v>-16173.79</v>
      </c>
    </row>
    <row r="329" spans="1:23" x14ac:dyDescent="0.25">
      <c r="A329" s="25" t="s">
        <v>587</v>
      </c>
      <c r="B329" s="41" t="s">
        <v>588</v>
      </c>
      <c r="C329" s="41" t="s">
        <v>2668</v>
      </c>
      <c r="D329" s="122" t="s">
        <v>2078</v>
      </c>
      <c r="E329" s="41" t="s">
        <v>1565</v>
      </c>
      <c r="F329" s="161">
        <v>829</v>
      </c>
      <c r="G329" s="161"/>
      <c r="H329" s="189">
        <f t="shared" si="35"/>
        <v>0</v>
      </c>
      <c r="J329" s="204" t="s">
        <v>3101</v>
      </c>
      <c r="K329" s="39" t="s">
        <v>2983</v>
      </c>
      <c r="L329" s="205">
        <v>829</v>
      </c>
      <c r="M329" s="205">
        <v>30.9</v>
      </c>
      <c r="N329" s="205">
        <v>25616.1</v>
      </c>
      <c r="O329" s="214">
        <f t="shared" si="34"/>
        <v>0</v>
      </c>
      <c r="V329" s="314">
        <v>26113.5</v>
      </c>
      <c r="W329" s="214">
        <f t="shared" si="30"/>
        <v>-26113.5</v>
      </c>
    </row>
    <row r="330" spans="1:23" ht="24" x14ac:dyDescent="0.25">
      <c r="A330" s="25" t="s">
        <v>589</v>
      </c>
      <c r="B330" s="42" t="s">
        <v>590</v>
      </c>
      <c r="C330" s="41" t="s">
        <v>2668</v>
      </c>
      <c r="D330" s="122" t="s">
        <v>2033</v>
      </c>
      <c r="E330" s="41" t="s">
        <v>1502</v>
      </c>
      <c r="F330" s="163">
        <v>1243.5</v>
      </c>
      <c r="G330" s="161"/>
      <c r="H330" s="189">
        <f t="shared" si="35"/>
        <v>0</v>
      </c>
      <c r="J330" s="204" t="s">
        <v>3102</v>
      </c>
      <c r="K330" s="39" t="s">
        <v>58</v>
      </c>
      <c r="L330" s="205">
        <v>1243.5</v>
      </c>
      <c r="M330" s="205">
        <v>11.54</v>
      </c>
      <c r="N330" s="205">
        <v>14349.99</v>
      </c>
      <c r="O330" s="214">
        <f t="shared" si="34"/>
        <v>0</v>
      </c>
      <c r="V330" s="314">
        <v>13056.75</v>
      </c>
      <c r="W330" s="214">
        <f t="shared" si="30"/>
        <v>-13056.75</v>
      </c>
    </row>
    <row r="331" spans="1:23" x14ac:dyDescent="0.25">
      <c r="A331" s="25" t="s">
        <v>591</v>
      </c>
      <c r="B331" s="42" t="s">
        <v>1478</v>
      </c>
      <c r="C331" s="42"/>
      <c r="D331" s="126" t="s">
        <v>592</v>
      </c>
      <c r="E331" s="42" t="s">
        <v>58</v>
      </c>
      <c r="F331" s="163">
        <v>75</v>
      </c>
      <c r="G331" s="163"/>
      <c r="H331" s="189">
        <f t="shared" si="35"/>
        <v>0</v>
      </c>
      <c r="J331" s="204" t="s">
        <v>592</v>
      </c>
      <c r="K331" s="39" t="s">
        <v>58</v>
      </c>
      <c r="L331" s="205">
        <v>75</v>
      </c>
      <c r="M331" s="205">
        <v>566.94000000000005</v>
      </c>
      <c r="N331" s="205">
        <v>42520.5</v>
      </c>
      <c r="O331" s="214">
        <f t="shared" si="34"/>
        <v>0</v>
      </c>
      <c r="V331" s="314">
        <v>42520.5</v>
      </c>
      <c r="W331" s="214">
        <f t="shared" si="30"/>
        <v>-42520.5</v>
      </c>
    </row>
    <row r="332" spans="1:23" x14ac:dyDescent="0.25">
      <c r="A332" s="26" t="s">
        <v>593</v>
      </c>
      <c r="B332" s="50" t="s">
        <v>594</v>
      </c>
      <c r="C332" s="50"/>
      <c r="D332" s="124"/>
      <c r="E332" s="51"/>
      <c r="F332" s="164"/>
      <c r="G332" s="164"/>
      <c r="H332" s="190">
        <f>SUM(H333:H357)</f>
        <v>0</v>
      </c>
      <c r="N332" s="206">
        <v>234151.79</v>
      </c>
      <c r="O332" s="214">
        <f t="shared" si="34"/>
        <v>0</v>
      </c>
      <c r="V332" s="315">
        <v>232628.80000000002</v>
      </c>
      <c r="W332" s="214">
        <f t="shared" si="30"/>
        <v>-232628.80000000002</v>
      </c>
    </row>
    <row r="333" spans="1:23" x14ac:dyDescent="0.25">
      <c r="A333" s="25" t="s">
        <v>595</v>
      </c>
      <c r="B333" s="42" t="s">
        <v>596</v>
      </c>
      <c r="C333" s="41" t="s">
        <v>2668</v>
      </c>
      <c r="D333" s="122" t="s">
        <v>2149</v>
      </c>
      <c r="E333" s="41" t="s">
        <v>1527</v>
      </c>
      <c r="F333" s="163">
        <v>70</v>
      </c>
      <c r="G333" s="161"/>
      <c r="H333" s="189">
        <f t="shared" ref="H333:H357" si="36">ROUND((F333*G333),2)</f>
        <v>0</v>
      </c>
      <c r="J333" s="204" t="s">
        <v>3103</v>
      </c>
      <c r="K333" s="39" t="s">
        <v>17</v>
      </c>
      <c r="L333" s="205">
        <v>70</v>
      </c>
      <c r="M333" s="205">
        <v>3.41</v>
      </c>
      <c r="N333" s="205">
        <v>238.7</v>
      </c>
      <c r="O333" s="214">
        <f t="shared" si="34"/>
        <v>0</v>
      </c>
      <c r="V333" s="314">
        <v>238.7</v>
      </c>
      <c r="W333" s="214">
        <f t="shared" si="30"/>
        <v>-238.7</v>
      </c>
    </row>
    <row r="334" spans="1:23" ht="24" x14ac:dyDescent="0.25">
      <c r="A334" s="25" t="s">
        <v>597</v>
      </c>
      <c r="B334" s="42" t="s">
        <v>598</v>
      </c>
      <c r="C334" s="41" t="s">
        <v>2668</v>
      </c>
      <c r="D334" s="122" t="s">
        <v>2129</v>
      </c>
      <c r="E334" s="41" t="s">
        <v>1527</v>
      </c>
      <c r="F334" s="163">
        <v>1</v>
      </c>
      <c r="G334" s="161"/>
      <c r="H334" s="189">
        <f t="shared" si="36"/>
        <v>0</v>
      </c>
      <c r="J334" s="204" t="s">
        <v>3104</v>
      </c>
      <c r="K334" s="39" t="s">
        <v>17</v>
      </c>
      <c r="L334" s="205">
        <v>1</v>
      </c>
      <c r="M334" s="205">
        <v>147.05000000000001</v>
      </c>
      <c r="N334" s="205">
        <v>147.05000000000001</v>
      </c>
      <c r="O334" s="214">
        <f t="shared" si="34"/>
        <v>0</v>
      </c>
      <c r="V334" s="314">
        <v>149.6</v>
      </c>
      <c r="W334" s="214">
        <f t="shared" ref="W334:W397" si="37">H334-V334</f>
        <v>-149.6</v>
      </c>
    </row>
    <row r="335" spans="1:23" x14ac:dyDescent="0.25">
      <c r="A335" s="25" t="s">
        <v>599</v>
      </c>
      <c r="B335" s="42" t="s">
        <v>600</v>
      </c>
      <c r="C335" s="41" t="s">
        <v>2668</v>
      </c>
      <c r="D335" s="122" t="s">
        <v>2131</v>
      </c>
      <c r="E335" s="41" t="s">
        <v>1527</v>
      </c>
      <c r="F335" s="163">
        <v>1</v>
      </c>
      <c r="G335" s="161"/>
      <c r="H335" s="189">
        <f t="shared" si="36"/>
        <v>0</v>
      </c>
      <c r="J335" s="204" t="s">
        <v>3105</v>
      </c>
      <c r="K335" s="39" t="s">
        <v>17</v>
      </c>
      <c r="L335" s="205">
        <v>1</v>
      </c>
      <c r="M335" s="205">
        <v>25.77</v>
      </c>
      <c r="N335" s="205">
        <v>25.77</v>
      </c>
      <c r="O335" s="214">
        <f t="shared" si="34"/>
        <v>0</v>
      </c>
      <c r="V335" s="314">
        <v>24.41</v>
      </c>
      <c r="W335" s="214">
        <f t="shared" si="37"/>
        <v>-24.41</v>
      </c>
    </row>
    <row r="336" spans="1:23" x14ac:dyDescent="0.25">
      <c r="A336" s="25" t="s">
        <v>601</v>
      </c>
      <c r="B336" s="42" t="s">
        <v>602</v>
      </c>
      <c r="C336" s="41" t="s">
        <v>2668</v>
      </c>
      <c r="D336" s="122" t="s">
        <v>2132</v>
      </c>
      <c r="E336" s="41" t="s">
        <v>1527</v>
      </c>
      <c r="F336" s="163">
        <v>1</v>
      </c>
      <c r="G336" s="161"/>
      <c r="H336" s="189">
        <f t="shared" si="36"/>
        <v>0</v>
      </c>
      <c r="J336" s="204" t="s">
        <v>3106</v>
      </c>
      <c r="K336" s="39" t="s">
        <v>17</v>
      </c>
      <c r="L336" s="205">
        <v>1</v>
      </c>
      <c r="M336" s="205">
        <v>24.55</v>
      </c>
      <c r="N336" s="205">
        <v>24.55</v>
      </c>
      <c r="O336" s="214">
        <f t="shared" si="34"/>
        <v>0</v>
      </c>
      <c r="V336" s="314">
        <v>22.95</v>
      </c>
      <c r="W336" s="214">
        <f t="shared" si="37"/>
        <v>-22.95</v>
      </c>
    </row>
    <row r="337" spans="1:23" x14ac:dyDescent="0.25">
      <c r="A337" s="25" t="s">
        <v>603</v>
      </c>
      <c r="B337" s="42" t="s">
        <v>604</v>
      </c>
      <c r="C337" s="41" t="s">
        <v>2668</v>
      </c>
      <c r="D337" s="122" t="s">
        <v>2133</v>
      </c>
      <c r="E337" s="41" t="s">
        <v>1527</v>
      </c>
      <c r="F337" s="163">
        <v>1</v>
      </c>
      <c r="G337" s="161"/>
      <c r="H337" s="189">
        <f t="shared" si="36"/>
        <v>0</v>
      </c>
      <c r="J337" s="204" t="s">
        <v>3107</v>
      </c>
      <c r="K337" s="39" t="s">
        <v>17</v>
      </c>
      <c r="L337" s="205">
        <v>1</v>
      </c>
      <c r="M337" s="205">
        <v>92.76</v>
      </c>
      <c r="N337" s="205">
        <v>92.76</v>
      </c>
      <c r="O337" s="214">
        <f t="shared" si="34"/>
        <v>0</v>
      </c>
      <c r="V337" s="314">
        <v>91.47</v>
      </c>
      <c r="W337" s="214">
        <f t="shared" si="37"/>
        <v>-91.47</v>
      </c>
    </row>
    <row r="338" spans="1:23" x14ac:dyDescent="0.25">
      <c r="A338" s="25" t="s">
        <v>605</v>
      </c>
      <c r="B338" s="42" t="s">
        <v>606</v>
      </c>
      <c r="C338" s="41" t="s">
        <v>2668</v>
      </c>
      <c r="D338" s="122" t="s">
        <v>2134</v>
      </c>
      <c r="E338" s="41" t="s">
        <v>1527</v>
      </c>
      <c r="F338" s="163">
        <v>2</v>
      </c>
      <c r="G338" s="161"/>
      <c r="H338" s="189">
        <f t="shared" si="36"/>
        <v>0</v>
      </c>
      <c r="J338" s="204" t="s">
        <v>3108</v>
      </c>
      <c r="K338" s="39" t="s">
        <v>17</v>
      </c>
      <c r="L338" s="205">
        <v>2</v>
      </c>
      <c r="M338" s="205">
        <v>204.92</v>
      </c>
      <c r="N338" s="205">
        <v>409.84</v>
      </c>
      <c r="O338" s="214">
        <f t="shared" si="34"/>
        <v>0</v>
      </c>
      <c r="V338" s="314">
        <v>351.18</v>
      </c>
      <c r="W338" s="214">
        <f t="shared" si="37"/>
        <v>-351.18</v>
      </c>
    </row>
    <row r="339" spans="1:23" x14ac:dyDescent="0.25">
      <c r="A339" s="25" t="s">
        <v>607</v>
      </c>
      <c r="B339" s="42" t="s">
        <v>608</v>
      </c>
      <c r="C339" s="41" t="s">
        <v>2668</v>
      </c>
      <c r="D339" s="122" t="s">
        <v>2135</v>
      </c>
      <c r="E339" s="41" t="s">
        <v>1502</v>
      </c>
      <c r="F339" s="163">
        <v>3</v>
      </c>
      <c r="G339" s="161"/>
      <c r="H339" s="189">
        <f t="shared" si="36"/>
        <v>0</v>
      </c>
      <c r="J339" s="204" t="s">
        <v>3109</v>
      </c>
      <c r="K339" s="39" t="s">
        <v>58</v>
      </c>
      <c r="L339" s="205">
        <v>3</v>
      </c>
      <c r="M339" s="205">
        <v>100.83</v>
      </c>
      <c r="N339" s="205">
        <v>302.49</v>
      </c>
      <c r="O339" s="214">
        <f t="shared" si="34"/>
        <v>0</v>
      </c>
      <c r="V339" s="314">
        <v>267.36</v>
      </c>
      <c r="W339" s="214">
        <f t="shared" si="37"/>
        <v>-267.36</v>
      </c>
    </row>
    <row r="340" spans="1:23" x14ac:dyDescent="0.25">
      <c r="A340" s="25" t="s">
        <v>609</v>
      </c>
      <c r="B340" s="42" t="s">
        <v>610</v>
      </c>
      <c r="C340" s="41" t="s">
        <v>2668</v>
      </c>
      <c r="D340" s="122" t="s">
        <v>2136</v>
      </c>
      <c r="E340" s="41" t="s">
        <v>1527</v>
      </c>
      <c r="F340" s="163">
        <v>2</v>
      </c>
      <c r="G340" s="161"/>
      <c r="H340" s="189">
        <f t="shared" si="36"/>
        <v>0</v>
      </c>
      <c r="J340" s="204" t="s">
        <v>3110</v>
      </c>
      <c r="K340" s="39" t="s">
        <v>17</v>
      </c>
      <c r="L340" s="205">
        <v>2</v>
      </c>
      <c r="M340" s="205">
        <v>143.94</v>
      </c>
      <c r="N340" s="205">
        <v>287.88</v>
      </c>
      <c r="O340" s="214">
        <f t="shared" ref="O340:O371" si="38">L340-F340</f>
        <v>0</v>
      </c>
      <c r="V340" s="314">
        <v>272.64</v>
      </c>
      <c r="W340" s="214">
        <f t="shared" si="37"/>
        <v>-272.64</v>
      </c>
    </row>
    <row r="341" spans="1:23" ht="24" x14ac:dyDescent="0.25">
      <c r="A341" s="25" t="s">
        <v>611</v>
      </c>
      <c r="B341" s="42" t="s">
        <v>612</v>
      </c>
      <c r="C341" s="41" t="s">
        <v>2668</v>
      </c>
      <c r="D341" s="122" t="s">
        <v>2130</v>
      </c>
      <c r="E341" s="41" t="s">
        <v>1527</v>
      </c>
      <c r="F341" s="163">
        <v>2</v>
      </c>
      <c r="G341" s="161"/>
      <c r="H341" s="189">
        <f t="shared" si="36"/>
        <v>0</v>
      </c>
      <c r="J341" s="204" t="s">
        <v>3111</v>
      </c>
      <c r="K341" s="39" t="s">
        <v>17</v>
      </c>
      <c r="L341" s="205">
        <v>2</v>
      </c>
      <c r="M341" s="205">
        <v>26.49</v>
      </c>
      <c r="N341" s="205">
        <v>52.98</v>
      </c>
      <c r="O341" s="214">
        <f t="shared" si="38"/>
        <v>0</v>
      </c>
      <c r="V341" s="314">
        <v>55.3</v>
      </c>
      <c r="W341" s="214">
        <f t="shared" si="37"/>
        <v>-55.3</v>
      </c>
    </row>
    <row r="342" spans="1:23" x14ac:dyDescent="0.25">
      <c r="A342" s="25" t="s">
        <v>613</v>
      </c>
      <c r="B342" s="42" t="s">
        <v>614</v>
      </c>
      <c r="C342" s="41" t="s">
        <v>2668</v>
      </c>
      <c r="D342" s="122" t="s">
        <v>2137</v>
      </c>
      <c r="E342" s="41" t="s">
        <v>1527</v>
      </c>
      <c r="F342" s="163">
        <v>2</v>
      </c>
      <c r="G342" s="161"/>
      <c r="H342" s="189">
        <f t="shared" si="36"/>
        <v>0</v>
      </c>
      <c r="J342" s="204" t="s">
        <v>3112</v>
      </c>
      <c r="K342" s="39" t="s">
        <v>17</v>
      </c>
      <c r="L342" s="205">
        <v>2</v>
      </c>
      <c r="M342" s="205">
        <v>67.180000000000007</v>
      </c>
      <c r="N342" s="205">
        <v>134.36000000000001</v>
      </c>
      <c r="O342" s="214">
        <f t="shared" si="38"/>
        <v>0</v>
      </c>
      <c r="V342" s="314">
        <v>127.86</v>
      </c>
      <c r="W342" s="214">
        <f t="shared" si="37"/>
        <v>-127.86</v>
      </c>
    </row>
    <row r="343" spans="1:23" ht="24" x14ac:dyDescent="0.25">
      <c r="A343" s="25" t="s">
        <v>615</v>
      </c>
      <c r="B343" s="42" t="s">
        <v>616</v>
      </c>
      <c r="C343" s="41" t="s">
        <v>2668</v>
      </c>
      <c r="D343" s="122" t="s">
        <v>2138</v>
      </c>
      <c r="E343" s="41" t="s">
        <v>1527</v>
      </c>
      <c r="F343" s="163">
        <v>30</v>
      </c>
      <c r="G343" s="161"/>
      <c r="H343" s="189">
        <f t="shared" si="36"/>
        <v>0</v>
      </c>
      <c r="J343" s="204" t="s">
        <v>3113</v>
      </c>
      <c r="K343" s="39" t="s">
        <v>17</v>
      </c>
      <c r="L343" s="205">
        <v>30</v>
      </c>
      <c r="M343" s="205">
        <v>33.409999999999997</v>
      </c>
      <c r="N343" s="205">
        <v>1002.3</v>
      </c>
      <c r="O343" s="214">
        <f t="shared" si="38"/>
        <v>0</v>
      </c>
      <c r="V343" s="314">
        <v>966.3</v>
      </c>
      <c r="W343" s="214">
        <f t="shared" si="37"/>
        <v>-966.3</v>
      </c>
    </row>
    <row r="344" spans="1:23" ht="24" x14ac:dyDescent="0.25">
      <c r="A344" s="25" t="s">
        <v>617</v>
      </c>
      <c r="B344" s="42" t="s">
        <v>618</v>
      </c>
      <c r="C344" s="41" t="s">
        <v>2668</v>
      </c>
      <c r="D344" s="122" t="s">
        <v>2156</v>
      </c>
      <c r="E344" s="41" t="s">
        <v>1527</v>
      </c>
      <c r="F344" s="163">
        <v>40</v>
      </c>
      <c r="G344" s="161"/>
      <c r="H344" s="189">
        <f t="shared" si="36"/>
        <v>0</v>
      </c>
      <c r="J344" s="204" t="s">
        <v>3114</v>
      </c>
      <c r="K344" s="39" t="s">
        <v>17</v>
      </c>
      <c r="L344" s="205">
        <v>40</v>
      </c>
      <c r="M344" s="205">
        <v>44.81</v>
      </c>
      <c r="N344" s="205">
        <v>1792.4</v>
      </c>
      <c r="O344" s="214">
        <f t="shared" si="38"/>
        <v>0</v>
      </c>
      <c r="V344" s="314">
        <v>1746.4</v>
      </c>
      <c r="W344" s="214">
        <f t="shared" si="37"/>
        <v>-1746.4</v>
      </c>
    </row>
    <row r="345" spans="1:23" x14ac:dyDescent="0.25">
      <c r="A345" s="30" t="s">
        <v>619</v>
      </c>
      <c r="B345" s="42" t="s">
        <v>620</v>
      </c>
      <c r="C345" s="42" t="s">
        <v>2668</v>
      </c>
      <c r="D345" s="122" t="s">
        <v>2011</v>
      </c>
      <c r="E345" s="41" t="s">
        <v>1502</v>
      </c>
      <c r="F345" s="222">
        <v>128</v>
      </c>
      <c r="G345" s="161"/>
      <c r="H345" s="225">
        <f t="shared" si="36"/>
        <v>0</v>
      </c>
      <c r="J345" s="204" t="s">
        <v>3115</v>
      </c>
      <c r="K345" s="39" t="s">
        <v>58</v>
      </c>
      <c r="L345" s="205">
        <v>60</v>
      </c>
      <c r="M345" s="205">
        <v>36.86</v>
      </c>
      <c r="N345" s="205">
        <v>2211.6</v>
      </c>
      <c r="O345" s="214">
        <f t="shared" si="38"/>
        <v>-68</v>
      </c>
      <c r="V345" s="314">
        <v>4597.76</v>
      </c>
      <c r="W345" s="214">
        <f t="shared" si="37"/>
        <v>-4597.76</v>
      </c>
    </row>
    <row r="346" spans="1:23" x14ac:dyDescent="0.25">
      <c r="A346" s="30" t="s">
        <v>621</v>
      </c>
      <c r="B346" s="42" t="s">
        <v>622</v>
      </c>
      <c r="C346" s="42" t="s">
        <v>2668</v>
      </c>
      <c r="D346" s="122" t="s">
        <v>2012</v>
      </c>
      <c r="E346" s="41" t="s">
        <v>1502</v>
      </c>
      <c r="F346" s="222">
        <v>480</v>
      </c>
      <c r="G346" s="161"/>
      <c r="H346" s="225">
        <f t="shared" si="36"/>
        <v>0</v>
      </c>
      <c r="J346" s="204" t="s">
        <v>3116</v>
      </c>
      <c r="K346" s="39" t="s">
        <v>58</v>
      </c>
      <c r="L346" s="205">
        <v>260</v>
      </c>
      <c r="M346" s="205">
        <v>55.48</v>
      </c>
      <c r="N346" s="205">
        <v>14424.8</v>
      </c>
      <c r="O346" s="214">
        <f t="shared" si="38"/>
        <v>-220</v>
      </c>
      <c r="V346" s="314">
        <v>24177.599999999999</v>
      </c>
      <c r="W346" s="214">
        <f t="shared" si="37"/>
        <v>-24177.599999999999</v>
      </c>
    </row>
    <row r="347" spans="1:23" ht="24" x14ac:dyDescent="0.25">
      <c r="A347" s="25" t="s">
        <v>623</v>
      </c>
      <c r="B347" s="41" t="s">
        <v>624</v>
      </c>
      <c r="C347" s="41" t="s">
        <v>2668</v>
      </c>
      <c r="D347" s="122" t="s">
        <v>2147</v>
      </c>
      <c r="E347" s="41" t="s">
        <v>1527</v>
      </c>
      <c r="F347" s="161">
        <v>1</v>
      </c>
      <c r="G347" s="161"/>
      <c r="H347" s="189">
        <f t="shared" si="36"/>
        <v>0</v>
      </c>
      <c r="J347" s="204" t="s">
        <v>3117</v>
      </c>
      <c r="K347" s="39" t="s">
        <v>17</v>
      </c>
      <c r="L347" s="205">
        <v>1</v>
      </c>
      <c r="M347" s="205">
        <v>655.41</v>
      </c>
      <c r="N347" s="205">
        <v>655.41</v>
      </c>
      <c r="O347" s="214">
        <f t="shared" si="38"/>
        <v>0</v>
      </c>
      <c r="V347" s="314">
        <v>554.27</v>
      </c>
      <c r="W347" s="214">
        <f t="shared" si="37"/>
        <v>-554.27</v>
      </c>
    </row>
    <row r="348" spans="1:23" ht="24" x14ac:dyDescent="0.25">
      <c r="A348" s="25" t="s">
        <v>625</v>
      </c>
      <c r="B348" s="41" t="s">
        <v>626</v>
      </c>
      <c r="C348" s="41" t="s">
        <v>2668</v>
      </c>
      <c r="D348" s="122" t="s">
        <v>2032</v>
      </c>
      <c r="E348" s="41" t="s">
        <v>1502</v>
      </c>
      <c r="F348" s="161">
        <v>10</v>
      </c>
      <c r="G348" s="161"/>
      <c r="H348" s="189">
        <f t="shared" si="36"/>
        <v>0</v>
      </c>
      <c r="J348" s="204" t="s">
        <v>3118</v>
      </c>
      <c r="K348" s="39" t="s">
        <v>58</v>
      </c>
      <c r="L348" s="205">
        <v>10</v>
      </c>
      <c r="M348" s="205">
        <v>13.21</v>
      </c>
      <c r="N348" s="205">
        <v>132.1</v>
      </c>
      <c r="O348" s="214">
        <f t="shared" si="38"/>
        <v>0</v>
      </c>
      <c r="V348" s="314">
        <v>115.8</v>
      </c>
      <c r="W348" s="214">
        <f t="shared" si="37"/>
        <v>-115.8</v>
      </c>
    </row>
    <row r="349" spans="1:23" x14ac:dyDescent="0.25">
      <c r="A349" s="25" t="s">
        <v>627</v>
      </c>
      <c r="B349" s="41" t="s">
        <v>628</v>
      </c>
      <c r="C349" s="41" t="s">
        <v>2668</v>
      </c>
      <c r="D349" s="122" t="s">
        <v>2013</v>
      </c>
      <c r="E349" s="41" t="s">
        <v>1527</v>
      </c>
      <c r="F349" s="161">
        <v>40</v>
      </c>
      <c r="G349" s="161"/>
      <c r="H349" s="189">
        <f t="shared" si="36"/>
        <v>0</v>
      </c>
      <c r="J349" s="204" t="s">
        <v>3119</v>
      </c>
      <c r="K349" s="39" t="s">
        <v>17</v>
      </c>
      <c r="L349" s="205">
        <v>40</v>
      </c>
      <c r="M349" s="205">
        <v>27.48</v>
      </c>
      <c r="N349" s="205">
        <v>1099.2</v>
      </c>
      <c r="O349" s="214">
        <f t="shared" si="38"/>
        <v>0</v>
      </c>
      <c r="V349" s="314">
        <v>855.2</v>
      </c>
      <c r="W349" s="214">
        <f t="shared" si="37"/>
        <v>-855.2</v>
      </c>
    </row>
    <row r="350" spans="1:23" x14ac:dyDescent="0.25">
      <c r="A350" s="25" t="s">
        <v>629</v>
      </c>
      <c r="B350" s="41" t="s">
        <v>630</v>
      </c>
      <c r="C350" s="41" t="s">
        <v>2668</v>
      </c>
      <c r="D350" s="122" t="s">
        <v>2014</v>
      </c>
      <c r="E350" s="41" t="s">
        <v>1527</v>
      </c>
      <c r="F350" s="161">
        <v>40</v>
      </c>
      <c r="G350" s="161"/>
      <c r="H350" s="189">
        <f t="shared" si="36"/>
        <v>0</v>
      </c>
      <c r="J350" s="204" t="s">
        <v>3120</v>
      </c>
      <c r="K350" s="39" t="s">
        <v>17</v>
      </c>
      <c r="L350" s="205">
        <v>40</v>
      </c>
      <c r="M350" s="205">
        <v>31.63</v>
      </c>
      <c r="N350" s="205">
        <v>1265.2</v>
      </c>
      <c r="O350" s="214">
        <f t="shared" si="38"/>
        <v>0</v>
      </c>
      <c r="V350" s="314">
        <v>986.8</v>
      </c>
      <c r="W350" s="214">
        <f t="shared" si="37"/>
        <v>-986.8</v>
      </c>
    </row>
    <row r="351" spans="1:23" x14ac:dyDescent="0.25">
      <c r="A351" s="25" t="s">
        <v>631</v>
      </c>
      <c r="B351" s="41" t="s">
        <v>632</v>
      </c>
      <c r="C351" s="41" t="s">
        <v>2668</v>
      </c>
      <c r="D351" s="122" t="s">
        <v>2141</v>
      </c>
      <c r="E351" s="41" t="s">
        <v>1527</v>
      </c>
      <c r="F351" s="161">
        <v>40</v>
      </c>
      <c r="G351" s="161"/>
      <c r="H351" s="189">
        <f t="shared" si="36"/>
        <v>0</v>
      </c>
      <c r="J351" s="204" t="s">
        <v>3121</v>
      </c>
      <c r="K351" s="39" t="s">
        <v>17</v>
      </c>
      <c r="L351" s="205">
        <v>40</v>
      </c>
      <c r="M351" s="205">
        <v>264.45999999999998</v>
      </c>
      <c r="N351" s="205">
        <v>10578.4</v>
      </c>
      <c r="O351" s="214">
        <f t="shared" si="38"/>
        <v>0</v>
      </c>
      <c r="V351" s="314">
        <v>11503.2</v>
      </c>
      <c r="W351" s="214">
        <f t="shared" si="37"/>
        <v>-11503.2</v>
      </c>
    </row>
    <row r="352" spans="1:23" x14ac:dyDescent="0.25">
      <c r="A352" s="25" t="s">
        <v>633</v>
      </c>
      <c r="B352" s="41" t="s">
        <v>634</v>
      </c>
      <c r="C352" s="41" t="s">
        <v>2668</v>
      </c>
      <c r="D352" s="122" t="s">
        <v>2139</v>
      </c>
      <c r="E352" s="41" t="s">
        <v>1527</v>
      </c>
      <c r="F352" s="161">
        <v>40</v>
      </c>
      <c r="G352" s="161"/>
      <c r="H352" s="189">
        <f t="shared" si="36"/>
        <v>0</v>
      </c>
      <c r="J352" s="204" t="s">
        <v>3122</v>
      </c>
      <c r="K352" s="39" t="s">
        <v>17</v>
      </c>
      <c r="L352" s="205">
        <v>40</v>
      </c>
      <c r="M352" s="205">
        <v>10.66</v>
      </c>
      <c r="N352" s="205">
        <v>426.4</v>
      </c>
      <c r="O352" s="214">
        <f t="shared" si="38"/>
        <v>0</v>
      </c>
      <c r="V352" s="314">
        <v>383.6</v>
      </c>
      <c r="W352" s="214">
        <f t="shared" si="37"/>
        <v>-383.6</v>
      </c>
    </row>
    <row r="353" spans="1:23" ht="24" x14ac:dyDescent="0.25">
      <c r="A353" s="25" t="s">
        <v>635</v>
      </c>
      <c r="B353" s="41" t="s">
        <v>636</v>
      </c>
      <c r="C353" s="41" t="s">
        <v>2668</v>
      </c>
      <c r="D353" s="122" t="s">
        <v>2145</v>
      </c>
      <c r="E353" s="41" t="s">
        <v>1527</v>
      </c>
      <c r="F353" s="161">
        <v>40</v>
      </c>
      <c r="G353" s="161"/>
      <c r="H353" s="189">
        <f t="shared" si="36"/>
        <v>0</v>
      </c>
      <c r="J353" s="204" t="s">
        <v>3123</v>
      </c>
      <c r="K353" s="39" t="s">
        <v>17</v>
      </c>
      <c r="L353" s="205">
        <v>40</v>
      </c>
      <c r="M353" s="205">
        <v>51.67</v>
      </c>
      <c r="N353" s="205">
        <v>2066.8000000000002</v>
      </c>
      <c r="O353" s="214">
        <f t="shared" si="38"/>
        <v>0</v>
      </c>
      <c r="V353" s="314">
        <v>1582.8</v>
      </c>
      <c r="W353" s="214">
        <f t="shared" si="37"/>
        <v>-1582.8</v>
      </c>
    </row>
    <row r="354" spans="1:23" x14ac:dyDescent="0.25">
      <c r="A354" s="25" t="s">
        <v>637</v>
      </c>
      <c r="B354" s="41" t="s">
        <v>638</v>
      </c>
      <c r="C354" s="41" t="s">
        <v>2668</v>
      </c>
      <c r="D354" s="122" t="s">
        <v>2143</v>
      </c>
      <c r="E354" s="41" t="s">
        <v>1527</v>
      </c>
      <c r="F354" s="161">
        <v>40</v>
      </c>
      <c r="G354" s="161"/>
      <c r="H354" s="189">
        <f t="shared" si="36"/>
        <v>0</v>
      </c>
      <c r="J354" s="204" t="s">
        <v>3124</v>
      </c>
      <c r="K354" s="39" t="s">
        <v>17</v>
      </c>
      <c r="L354" s="205">
        <v>40</v>
      </c>
      <c r="M354" s="205">
        <v>53.11</v>
      </c>
      <c r="N354" s="205">
        <v>2124.4</v>
      </c>
      <c r="O354" s="214">
        <f t="shared" si="38"/>
        <v>0</v>
      </c>
      <c r="V354" s="314">
        <v>2020.4</v>
      </c>
      <c r="W354" s="214">
        <f t="shared" si="37"/>
        <v>-2020.4</v>
      </c>
    </row>
    <row r="355" spans="1:23" ht="24" x14ac:dyDescent="0.25">
      <c r="A355" s="25" t="s">
        <v>639</v>
      </c>
      <c r="B355" s="41" t="s">
        <v>640</v>
      </c>
      <c r="C355" s="41" t="s">
        <v>2668</v>
      </c>
      <c r="D355" s="122" t="s">
        <v>2146</v>
      </c>
      <c r="E355" s="41" t="s">
        <v>1502</v>
      </c>
      <c r="F355" s="161">
        <v>880</v>
      </c>
      <c r="G355" s="161"/>
      <c r="H355" s="189">
        <f t="shared" si="36"/>
        <v>0</v>
      </c>
      <c r="J355" s="204" t="s">
        <v>3125</v>
      </c>
      <c r="K355" s="39" t="s">
        <v>58</v>
      </c>
      <c r="L355" s="205">
        <v>880</v>
      </c>
      <c r="M355" s="205">
        <v>212.06</v>
      </c>
      <c r="N355" s="205">
        <v>186612.8</v>
      </c>
      <c r="O355" s="214">
        <f t="shared" si="38"/>
        <v>0</v>
      </c>
      <c r="V355" s="314">
        <v>173439.2</v>
      </c>
      <c r="W355" s="214">
        <f t="shared" si="37"/>
        <v>-173439.2</v>
      </c>
    </row>
    <row r="356" spans="1:23" x14ac:dyDescent="0.25">
      <c r="A356" s="25" t="s">
        <v>641</v>
      </c>
      <c r="B356" s="41" t="s">
        <v>499</v>
      </c>
      <c r="C356" s="41" t="s">
        <v>2668</v>
      </c>
      <c r="D356" s="122" t="s">
        <v>2088</v>
      </c>
      <c r="E356" s="41" t="s">
        <v>1565</v>
      </c>
      <c r="F356" s="161">
        <v>80</v>
      </c>
      <c r="G356" s="161"/>
      <c r="H356" s="189">
        <f t="shared" si="36"/>
        <v>0</v>
      </c>
      <c r="J356" s="204" t="s">
        <v>3061</v>
      </c>
      <c r="K356" s="39" t="s">
        <v>2983</v>
      </c>
      <c r="L356" s="205">
        <v>80</v>
      </c>
      <c r="M356" s="205">
        <v>43.2</v>
      </c>
      <c r="N356" s="205">
        <v>3456</v>
      </c>
      <c r="O356" s="214">
        <f t="shared" si="38"/>
        <v>0</v>
      </c>
      <c r="V356" s="314">
        <v>3505.6</v>
      </c>
      <c r="W356" s="214">
        <f t="shared" si="37"/>
        <v>-3505.6</v>
      </c>
    </row>
    <row r="357" spans="1:23" x14ac:dyDescent="0.25">
      <c r="A357" s="25" t="s">
        <v>642</v>
      </c>
      <c r="B357" s="41" t="s">
        <v>471</v>
      </c>
      <c r="C357" s="41" t="s">
        <v>2668</v>
      </c>
      <c r="D357" s="122" t="s">
        <v>1946</v>
      </c>
      <c r="E357" s="41" t="s">
        <v>1502</v>
      </c>
      <c r="F357" s="161">
        <v>120</v>
      </c>
      <c r="G357" s="161"/>
      <c r="H357" s="189">
        <f t="shared" si="36"/>
        <v>0</v>
      </c>
      <c r="J357" s="204" t="s">
        <v>3047</v>
      </c>
      <c r="K357" s="39" t="s">
        <v>58</v>
      </c>
      <c r="L357" s="205">
        <v>120</v>
      </c>
      <c r="M357" s="205">
        <v>38.229999999999997</v>
      </c>
      <c r="N357" s="205">
        <v>4587.6000000000004</v>
      </c>
      <c r="O357" s="214">
        <f t="shared" si="38"/>
        <v>0</v>
      </c>
      <c r="V357" s="314">
        <v>4592.3999999999996</v>
      </c>
      <c r="W357" s="214">
        <f t="shared" si="37"/>
        <v>-4592.3999999999996</v>
      </c>
    </row>
    <row r="358" spans="1:23" x14ac:dyDescent="0.25">
      <c r="A358" s="26" t="s">
        <v>643</v>
      </c>
      <c r="B358" s="48" t="s">
        <v>644</v>
      </c>
      <c r="C358" s="48"/>
      <c r="D358" s="123"/>
      <c r="E358" s="49"/>
      <c r="F358" s="162"/>
      <c r="G358" s="162"/>
      <c r="H358" s="190">
        <f>SUM(H359:H384)</f>
        <v>0</v>
      </c>
      <c r="N358" s="206">
        <v>1666870.4</v>
      </c>
      <c r="O358" s="214">
        <f t="shared" si="38"/>
        <v>0</v>
      </c>
      <c r="V358" s="315">
        <v>2041100.5000000002</v>
      </c>
      <c r="W358" s="214">
        <f t="shared" si="37"/>
        <v>-2041100.5000000002</v>
      </c>
    </row>
    <row r="359" spans="1:23" ht="24" x14ac:dyDescent="0.25">
      <c r="A359" s="30" t="s">
        <v>645</v>
      </c>
      <c r="B359" s="42" t="s">
        <v>646</v>
      </c>
      <c r="C359" s="42" t="s">
        <v>2668</v>
      </c>
      <c r="D359" s="122" t="s">
        <v>2035</v>
      </c>
      <c r="E359" s="41" t="s">
        <v>1502</v>
      </c>
      <c r="F359" s="222">
        <v>64000</v>
      </c>
      <c r="G359" s="161"/>
      <c r="H359" s="225">
        <f t="shared" ref="H359:H384" si="39">ROUND((F359*G359),2)</f>
        <v>0</v>
      </c>
      <c r="J359" s="204" t="s">
        <v>3126</v>
      </c>
      <c r="K359" s="39" t="s">
        <v>58</v>
      </c>
      <c r="L359" s="205">
        <v>35000</v>
      </c>
      <c r="M359" s="205">
        <v>5.94</v>
      </c>
      <c r="N359" s="205">
        <v>207900</v>
      </c>
      <c r="O359" s="214">
        <f t="shared" si="38"/>
        <v>-29000</v>
      </c>
      <c r="V359" s="314">
        <v>366720</v>
      </c>
      <c r="W359" s="214">
        <f t="shared" si="37"/>
        <v>-366720</v>
      </c>
    </row>
    <row r="360" spans="1:23" ht="24" x14ac:dyDescent="0.25">
      <c r="A360" s="30" t="s">
        <v>647</v>
      </c>
      <c r="B360" s="42" t="s">
        <v>648</v>
      </c>
      <c r="C360" s="42" t="s">
        <v>2668</v>
      </c>
      <c r="D360" s="122" t="s">
        <v>2037</v>
      </c>
      <c r="E360" s="41" t="s">
        <v>1502</v>
      </c>
      <c r="F360" s="222">
        <v>15000</v>
      </c>
      <c r="G360" s="161"/>
      <c r="H360" s="225">
        <f t="shared" si="39"/>
        <v>0</v>
      </c>
      <c r="J360" s="204" t="s">
        <v>3127</v>
      </c>
      <c r="K360" s="39" t="s">
        <v>58</v>
      </c>
      <c r="L360" s="205">
        <v>8000</v>
      </c>
      <c r="M360" s="205">
        <v>7.96</v>
      </c>
      <c r="N360" s="205">
        <v>63680</v>
      </c>
      <c r="O360" s="214">
        <f t="shared" si="38"/>
        <v>-7000</v>
      </c>
      <c r="V360" s="314">
        <v>109500</v>
      </c>
      <c r="W360" s="214">
        <f t="shared" si="37"/>
        <v>-109500</v>
      </c>
    </row>
    <row r="361" spans="1:23" ht="24" x14ac:dyDescent="0.25">
      <c r="A361" s="30" t="s">
        <v>649</v>
      </c>
      <c r="B361" s="42" t="s">
        <v>650</v>
      </c>
      <c r="C361" s="42" t="s">
        <v>2668</v>
      </c>
      <c r="D361" s="122" t="s">
        <v>2039</v>
      </c>
      <c r="E361" s="41" t="s">
        <v>1502</v>
      </c>
      <c r="F361" s="222">
        <v>7000</v>
      </c>
      <c r="G361" s="161"/>
      <c r="H361" s="225">
        <f t="shared" si="39"/>
        <v>0</v>
      </c>
      <c r="J361" s="204" t="s">
        <v>3128</v>
      </c>
      <c r="K361" s="39" t="s">
        <v>58</v>
      </c>
      <c r="L361" s="205">
        <v>3500</v>
      </c>
      <c r="M361" s="205">
        <v>10.3</v>
      </c>
      <c r="N361" s="205">
        <v>36050</v>
      </c>
      <c r="O361" s="214">
        <f t="shared" si="38"/>
        <v>-3500</v>
      </c>
      <c r="V361" s="314">
        <v>68530</v>
      </c>
      <c r="W361" s="214">
        <f t="shared" si="37"/>
        <v>-68530</v>
      </c>
    </row>
    <row r="362" spans="1:23" ht="24" x14ac:dyDescent="0.25">
      <c r="A362" s="30" t="s">
        <v>651</v>
      </c>
      <c r="B362" s="42" t="s">
        <v>652</v>
      </c>
      <c r="C362" s="42" t="s">
        <v>2668</v>
      </c>
      <c r="D362" s="122" t="s">
        <v>2041</v>
      </c>
      <c r="E362" s="41" t="s">
        <v>1502</v>
      </c>
      <c r="F362" s="222">
        <v>3500</v>
      </c>
      <c r="G362" s="161"/>
      <c r="H362" s="225">
        <f t="shared" si="39"/>
        <v>0</v>
      </c>
      <c r="J362" s="204" t="s">
        <v>3129</v>
      </c>
      <c r="K362" s="39" t="s">
        <v>58</v>
      </c>
      <c r="L362" s="205">
        <v>2800</v>
      </c>
      <c r="M362" s="205">
        <v>14.98</v>
      </c>
      <c r="N362" s="205">
        <v>41944</v>
      </c>
      <c r="O362" s="214">
        <f t="shared" si="38"/>
        <v>-700</v>
      </c>
      <c r="V362" s="314">
        <v>47635</v>
      </c>
      <c r="W362" s="214">
        <f t="shared" si="37"/>
        <v>-47635</v>
      </c>
    </row>
    <row r="363" spans="1:23" ht="24" x14ac:dyDescent="0.25">
      <c r="A363" s="30" t="s">
        <v>653</v>
      </c>
      <c r="B363" s="42" t="s">
        <v>654</v>
      </c>
      <c r="C363" s="42" t="s">
        <v>2668</v>
      </c>
      <c r="D363" s="122" t="s">
        <v>2043</v>
      </c>
      <c r="E363" s="41" t="s">
        <v>1502</v>
      </c>
      <c r="F363" s="222">
        <v>2400</v>
      </c>
      <c r="G363" s="161"/>
      <c r="H363" s="225">
        <f t="shared" si="39"/>
        <v>0</v>
      </c>
      <c r="J363" s="204" t="s">
        <v>3130</v>
      </c>
      <c r="K363" s="39" t="s">
        <v>58</v>
      </c>
      <c r="L363" s="205">
        <v>2400</v>
      </c>
      <c r="M363" s="205">
        <v>21.11</v>
      </c>
      <c r="N363" s="205">
        <v>50664</v>
      </c>
      <c r="O363" s="214">
        <f t="shared" si="38"/>
        <v>0</v>
      </c>
      <c r="V363" s="314">
        <v>45624</v>
      </c>
      <c r="W363" s="214">
        <f t="shared" si="37"/>
        <v>-45624</v>
      </c>
    </row>
    <row r="364" spans="1:23" ht="24" x14ac:dyDescent="0.25">
      <c r="A364" s="30" t="s">
        <v>655</v>
      </c>
      <c r="B364" s="42" t="s">
        <v>656</v>
      </c>
      <c r="C364" s="42" t="s">
        <v>2668</v>
      </c>
      <c r="D364" s="122" t="s">
        <v>2045</v>
      </c>
      <c r="E364" s="41" t="s">
        <v>1502</v>
      </c>
      <c r="F364" s="222">
        <v>1900</v>
      </c>
      <c r="G364" s="161"/>
      <c r="H364" s="225">
        <f t="shared" si="39"/>
        <v>0</v>
      </c>
      <c r="J364" s="204" t="s">
        <v>3131</v>
      </c>
      <c r="K364" s="39" t="s">
        <v>58</v>
      </c>
      <c r="L364" s="205">
        <v>1900</v>
      </c>
      <c r="M364" s="205">
        <v>31.8</v>
      </c>
      <c r="N364" s="205">
        <v>60420</v>
      </c>
      <c r="O364" s="214">
        <f t="shared" si="38"/>
        <v>0</v>
      </c>
      <c r="V364" s="314">
        <v>54530</v>
      </c>
      <c r="W364" s="214">
        <f t="shared" si="37"/>
        <v>-54530</v>
      </c>
    </row>
    <row r="365" spans="1:23" ht="24" x14ac:dyDescent="0.25">
      <c r="A365" s="30" t="s">
        <v>657</v>
      </c>
      <c r="B365" s="42" t="s">
        <v>658</v>
      </c>
      <c r="C365" s="42" t="s">
        <v>2668</v>
      </c>
      <c r="D365" s="122" t="s">
        <v>2047</v>
      </c>
      <c r="E365" s="41" t="s">
        <v>1502</v>
      </c>
      <c r="F365" s="222">
        <v>2300</v>
      </c>
      <c r="G365" s="161"/>
      <c r="H365" s="225">
        <f t="shared" si="39"/>
        <v>0</v>
      </c>
      <c r="J365" s="204" t="s">
        <v>3132</v>
      </c>
      <c r="K365" s="39" t="s">
        <v>58</v>
      </c>
      <c r="L365" s="205">
        <v>1000</v>
      </c>
      <c r="M365" s="205">
        <v>42.71</v>
      </c>
      <c r="N365" s="205">
        <v>42710</v>
      </c>
      <c r="O365" s="214">
        <f t="shared" si="38"/>
        <v>-1300</v>
      </c>
      <c r="V365" s="314">
        <v>86871</v>
      </c>
      <c r="W365" s="214">
        <f t="shared" si="37"/>
        <v>-86871</v>
      </c>
    </row>
    <row r="366" spans="1:23" ht="24" x14ac:dyDescent="0.25">
      <c r="A366" s="30" t="s">
        <v>659</v>
      </c>
      <c r="B366" s="42" t="s">
        <v>660</v>
      </c>
      <c r="C366" s="42" t="s">
        <v>2668</v>
      </c>
      <c r="D366" s="122" t="s">
        <v>2049</v>
      </c>
      <c r="E366" s="41" t="s">
        <v>1502</v>
      </c>
      <c r="F366" s="222">
        <v>1200</v>
      </c>
      <c r="G366" s="161"/>
      <c r="H366" s="225">
        <f t="shared" si="39"/>
        <v>0</v>
      </c>
      <c r="I366" s="32"/>
      <c r="J366" s="204" t="s">
        <v>3133</v>
      </c>
      <c r="K366" s="39" t="s">
        <v>58</v>
      </c>
      <c r="L366" s="205">
        <v>1200</v>
      </c>
      <c r="M366" s="205">
        <v>64.11</v>
      </c>
      <c r="N366" s="205">
        <v>76932</v>
      </c>
      <c r="O366" s="214">
        <f t="shared" si="38"/>
        <v>0</v>
      </c>
      <c r="V366" s="314">
        <v>68616</v>
      </c>
      <c r="W366" s="214">
        <f t="shared" si="37"/>
        <v>-68616</v>
      </c>
    </row>
    <row r="367" spans="1:23" ht="24" x14ac:dyDescent="0.25">
      <c r="A367" s="30" t="s">
        <v>661</v>
      </c>
      <c r="B367" s="42" t="s">
        <v>662</v>
      </c>
      <c r="C367" s="42" t="s">
        <v>2668</v>
      </c>
      <c r="D367" s="122" t="s">
        <v>2051</v>
      </c>
      <c r="E367" s="41" t="s">
        <v>1502</v>
      </c>
      <c r="F367" s="222">
        <v>800</v>
      </c>
      <c r="G367" s="161"/>
      <c r="H367" s="225">
        <f t="shared" si="39"/>
        <v>0</v>
      </c>
      <c r="J367" s="204" t="s">
        <v>3134</v>
      </c>
      <c r="K367" s="39" t="s">
        <v>58</v>
      </c>
      <c r="L367" s="205">
        <v>800</v>
      </c>
      <c r="M367" s="205">
        <v>83.34</v>
      </c>
      <c r="N367" s="205">
        <v>66672</v>
      </c>
      <c r="O367" s="214">
        <f t="shared" si="38"/>
        <v>0</v>
      </c>
      <c r="V367" s="314">
        <v>55864</v>
      </c>
      <c r="W367" s="214">
        <f t="shared" si="37"/>
        <v>-55864</v>
      </c>
    </row>
    <row r="368" spans="1:23" ht="24" x14ac:dyDescent="0.25">
      <c r="A368" s="30" t="s">
        <v>663</v>
      </c>
      <c r="B368" s="42" t="s">
        <v>664</v>
      </c>
      <c r="C368" s="42" t="s">
        <v>2668</v>
      </c>
      <c r="D368" s="122" t="s">
        <v>2053</v>
      </c>
      <c r="E368" s="41" t="s">
        <v>1502</v>
      </c>
      <c r="F368" s="222">
        <v>900</v>
      </c>
      <c r="G368" s="161"/>
      <c r="H368" s="225">
        <f t="shared" si="39"/>
        <v>0</v>
      </c>
      <c r="J368" s="204" t="s">
        <v>3135</v>
      </c>
      <c r="K368" s="39" t="s">
        <v>58</v>
      </c>
      <c r="L368" s="205">
        <v>900</v>
      </c>
      <c r="M368" s="205">
        <v>108.41</v>
      </c>
      <c r="N368" s="205">
        <v>97569</v>
      </c>
      <c r="O368" s="214">
        <f t="shared" si="38"/>
        <v>0</v>
      </c>
      <c r="V368" s="314">
        <v>85257</v>
      </c>
      <c r="W368" s="214">
        <f t="shared" si="37"/>
        <v>-85257</v>
      </c>
    </row>
    <row r="369" spans="1:23" ht="24" x14ac:dyDescent="0.25">
      <c r="A369" s="30" t="s">
        <v>665</v>
      </c>
      <c r="B369" s="42" t="s">
        <v>666</v>
      </c>
      <c r="C369" s="42" t="s">
        <v>2668</v>
      </c>
      <c r="D369" s="122" t="s">
        <v>2054</v>
      </c>
      <c r="E369" s="41" t="s">
        <v>1502</v>
      </c>
      <c r="F369" s="222">
        <v>1230</v>
      </c>
      <c r="G369" s="161"/>
      <c r="H369" s="225">
        <f t="shared" si="39"/>
        <v>0</v>
      </c>
      <c r="J369" s="204" t="s">
        <v>3136</v>
      </c>
      <c r="K369" s="39" t="s">
        <v>58</v>
      </c>
      <c r="L369" s="205">
        <v>650</v>
      </c>
      <c r="M369" s="205">
        <v>140.15</v>
      </c>
      <c r="N369" s="205">
        <v>91097.5</v>
      </c>
      <c r="O369" s="214">
        <f t="shared" si="38"/>
        <v>-580</v>
      </c>
      <c r="V369" s="314">
        <v>156652.79999999999</v>
      </c>
      <c r="W369" s="214">
        <f t="shared" si="37"/>
        <v>-156652.79999999999</v>
      </c>
    </row>
    <row r="370" spans="1:23" ht="24" x14ac:dyDescent="0.25">
      <c r="A370" s="30" t="s">
        <v>667</v>
      </c>
      <c r="B370" s="42" t="s">
        <v>668</v>
      </c>
      <c r="C370" s="42" t="s">
        <v>2668</v>
      </c>
      <c r="D370" s="122" t="s">
        <v>2055</v>
      </c>
      <c r="E370" s="41" t="s">
        <v>1502</v>
      </c>
      <c r="F370" s="222">
        <v>800</v>
      </c>
      <c r="G370" s="161"/>
      <c r="H370" s="225">
        <f t="shared" si="39"/>
        <v>0</v>
      </c>
      <c r="J370" s="204" t="s">
        <v>3137</v>
      </c>
      <c r="K370" s="39" t="s">
        <v>58</v>
      </c>
      <c r="L370" s="205">
        <v>800</v>
      </c>
      <c r="M370" s="205">
        <v>168.74</v>
      </c>
      <c r="N370" s="205">
        <v>134992</v>
      </c>
      <c r="O370" s="214">
        <f t="shared" si="38"/>
        <v>0</v>
      </c>
      <c r="V370" s="314">
        <v>117824</v>
      </c>
      <c r="W370" s="214">
        <f t="shared" si="37"/>
        <v>-117824</v>
      </c>
    </row>
    <row r="371" spans="1:23" ht="24" x14ac:dyDescent="0.25">
      <c r="A371" s="30" t="s">
        <v>669</v>
      </c>
      <c r="B371" s="42" t="s">
        <v>670</v>
      </c>
      <c r="C371" s="42" t="s">
        <v>2668</v>
      </c>
      <c r="D371" s="122" t="s">
        <v>2056</v>
      </c>
      <c r="E371" s="41" t="s">
        <v>1502</v>
      </c>
      <c r="F371" s="222">
        <v>800</v>
      </c>
      <c r="G371" s="161"/>
      <c r="H371" s="225">
        <f t="shared" si="39"/>
        <v>0</v>
      </c>
      <c r="J371" s="204" t="s">
        <v>3138</v>
      </c>
      <c r="K371" s="39" t="s">
        <v>58</v>
      </c>
      <c r="L371" s="205">
        <v>800</v>
      </c>
      <c r="M371" s="205">
        <v>200.46</v>
      </c>
      <c r="N371" s="205">
        <v>160368</v>
      </c>
      <c r="O371" s="214">
        <f t="shared" si="38"/>
        <v>0</v>
      </c>
      <c r="V371" s="314">
        <v>143472</v>
      </c>
      <c r="W371" s="214">
        <f t="shared" si="37"/>
        <v>-143472</v>
      </c>
    </row>
    <row r="372" spans="1:23" ht="24" x14ac:dyDescent="0.25">
      <c r="A372" s="30" t="s">
        <v>671</v>
      </c>
      <c r="B372" s="42" t="s">
        <v>672</v>
      </c>
      <c r="C372" s="42" t="s">
        <v>2668</v>
      </c>
      <c r="D372" s="122" t="s">
        <v>2057</v>
      </c>
      <c r="E372" s="41" t="s">
        <v>1502</v>
      </c>
      <c r="F372" s="222">
        <v>2850</v>
      </c>
      <c r="G372" s="161"/>
      <c r="H372" s="225">
        <f t="shared" si="39"/>
        <v>0</v>
      </c>
      <c r="J372" s="204" t="s">
        <v>3139</v>
      </c>
      <c r="K372" s="39" t="s">
        <v>58</v>
      </c>
      <c r="L372" s="205">
        <v>1900</v>
      </c>
      <c r="M372" s="205">
        <v>268.14999999999998</v>
      </c>
      <c r="N372" s="205">
        <v>509485</v>
      </c>
      <c r="O372" s="214">
        <f t="shared" ref="O372:O403" si="40">L372-F372</f>
        <v>-950</v>
      </c>
      <c r="V372" s="314">
        <v>606822</v>
      </c>
      <c r="W372" s="214">
        <f t="shared" si="37"/>
        <v>-606822</v>
      </c>
    </row>
    <row r="373" spans="1:23" x14ac:dyDescent="0.25">
      <c r="A373" s="30" t="s">
        <v>673</v>
      </c>
      <c r="B373" s="42" t="s">
        <v>674</v>
      </c>
      <c r="C373" s="42" t="s">
        <v>2668</v>
      </c>
      <c r="D373" s="122" t="s">
        <v>2015</v>
      </c>
      <c r="E373" s="41" t="s">
        <v>1527</v>
      </c>
      <c r="F373" s="222">
        <v>500</v>
      </c>
      <c r="G373" s="161"/>
      <c r="H373" s="225">
        <f t="shared" si="39"/>
        <v>0</v>
      </c>
      <c r="J373" s="204" t="s">
        <v>3140</v>
      </c>
      <c r="K373" s="39" t="s">
        <v>17</v>
      </c>
      <c r="L373" s="205">
        <v>500</v>
      </c>
      <c r="M373" s="205">
        <v>4.74</v>
      </c>
      <c r="N373" s="205">
        <v>2370</v>
      </c>
      <c r="O373" s="214">
        <f t="shared" si="40"/>
        <v>0</v>
      </c>
      <c r="V373" s="314">
        <v>2345</v>
      </c>
      <c r="W373" s="214">
        <f t="shared" si="37"/>
        <v>-2345</v>
      </c>
    </row>
    <row r="374" spans="1:23" x14ac:dyDescent="0.25">
      <c r="A374" s="25" t="s">
        <v>675</v>
      </c>
      <c r="B374" s="41" t="s">
        <v>676</v>
      </c>
      <c r="C374" s="41" t="s">
        <v>2668</v>
      </c>
      <c r="D374" s="122" t="s">
        <v>2016</v>
      </c>
      <c r="E374" s="41" t="s">
        <v>1527</v>
      </c>
      <c r="F374" s="161">
        <v>120</v>
      </c>
      <c r="G374" s="161"/>
      <c r="H374" s="189">
        <f t="shared" si="39"/>
        <v>0</v>
      </c>
      <c r="J374" s="204" t="s">
        <v>3141</v>
      </c>
      <c r="K374" s="39" t="s">
        <v>17</v>
      </c>
      <c r="L374" s="205">
        <v>120</v>
      </c>
      <c r="M374" s="205">
        <v>12.89</v>
      </c>
      <c r="N374" s="205">
        <v>1546.8</v>
      </c>
      <c r="O374" s="214">
        <f t="shared" si="40"/>
        <v>0</v>
      </c>
      <c r="V374" s="314">
        <v>1597.2</v>
      </c>
      <c r="W374" s="214">
        <f t="shared" si="37"/>
        <v>-1597.2</v>
      </c>
    </row>
    <row r="375" spans="1:23" x14ac:dyDescent="0.25">
      <c r="A375" s="25" t="s">
        <v>677</v>
      </c>
      <c r="B375" s="41" t="s">
        <v>678</v>
      </c>
      <c r="C375" s="41" t="s">
        <v>2668</v>
      </c>
      <c r="D375" s="122" t="s">
        <v>2017</v>
      </c>
      <c r="E375" s="41" t="s">
        <v>1527</v>
      </c>
      <c r="F375" s="161">
        <v>80</v>
      </c>
      <c r="G375" s="161"/>
      <c r="H375" s="189">
        <f t="shared" si="39"/>
        <v>0</v>
      </c>
      <c r="J375" s="204" t="s">
        <v>3142</v>
      </c>
      <c r="K375" s="39" t="s">
        <v>17</v>
      </c>
      <c r="L375" s="205">
        <v>80</v>
      </c>
      <c r="M375" s="205">
        <v>15.68</v>
      </c>
      <c r="N375" s="205">
        <v>1254.4000000000001</v>
      </c>
      <c r="O375" s="214">
        <f t="shared" si="40"/>
        <v>0</v>
      </c>
      <c r="V375" s="314">
        <v>1304.8</v>
      </c>
      <c r="W375" s="214">
        <f t="shared" si="37"/>
        <v>-1304.8</v>
      </c>
    </row>
    <row r="376" spans="1:23" x14ac:dyDescent="0.25">
      <c r="A376" s="25" t="s">
        <v>679</v>
      </c>
      <c r="B376" s="41" t="s">
        <v>680</v>
      </c>
      <c r="C376" s="41" t="s">
        <v>2668</v>
      </c>
      <c r="D376" s="122" t="s">
        <v>2018</v>
      </c>
      <c r="E376" s="41" t="s">
        <v>1527</v>
      </c>
      <c r="F376" s="161">
        <v>80</v>
      </c>
      <c r="G376" s="161"/>
      <c r="H376" s="189">
        <f t="shared" si="39"/>
        <v>0</v>
      </c>
      <c r="J376" s="204" t="s">
        <v>3143</v>
      </c>
      <c r="K376" s="39" t="s">
        <v>17</v>
      </c>
      <c r="L376" s="205">
        <v>80</v>
      </c>
      <c r="M376" s="205">
        <v>15.52</v>
      </c>
      <c r="N376" s="205">
        <v>1241.5999999999999</v>
      </c>
      <c r="O376" s="214">
        <f t="shared" si="40"/>
        <v>0</v>
      </c>
      <c r="V376" s="314">
        <v>1311.2</v>
      </c>
      <c r="W376" s="214">
        <f t="shared" si="37"/>
        <v>-1311.2</v>
      </c>
    </row>
    <row r="377" spans="1:23" x14ac:dyDescent="0.25">
      <c r="A377" s="25" t="s">
        <v>681</v>
      </c>
      <c r="B377" s="41" t="s">
        <v>682</v>
      </c>
      <c r="C377" s="41" t="s">
        <v>2668</v>
      </c>
      <c r="D377" s="122" t="s">
        <v>2019</v>
      </c>
      <c r="E377" s="41" t="s">
        <v>1527</v>
      </c>
      <c r="F377" s="161">
        <v>60</v>
      </c>
      <c r="G377" s="161"/>
      <c r="H377" s="189">
        <f t="shared" si="39"/>
        <v>0</v>
      </c>
      <c r="J377" s="204" t="s">
        <v>3144</v>
      </c>
      <c r="K377" s="39" t="s">
        <v>17</v>
      </c>
      <c r="L377" s="205">
        <v>60</v>
      </c>
      <c r="M377" s="205">
        <v>16.37</v>
      </c>
      <c r="N377" s="205">
        <v>982.2</v>
      </c>
      <c r="O377" s="214">
        <f t="shared" si="40"/>
        <v>0</v>
      </c>
      <c r="V377" s="314">
        <v>1006.8</v>
      </c>
      <c r="W377" s="214">
        <f t="shared" si="37"/>
        <v>-1006.8</v>
      </c>
    </row>
    <row r="378" spans="1:23" x14ac:dyDescent="0.25">
      <c r="A378" s="25" t="s">
        <v>683</v>
      </c>
      <c r="B378" s="41" t="s">
        <v>684</v>
      </c>
      <c r="C378" s="41" t="s">
        <v>2668</v>
      </c>
      <c r="D378" s="122" t="s">
        <v>2020</v>
      </c>
      <c r="E378" s="41" t="s">
        <v>1527</v>
      </c>
      <c r="F378" s="161">
        <v>70</v>
      </c>
      <c r="G378" s="161"/>
      <c r="H378" s="189">
        <f t="shared" si="39"/>
        <v>0</v>
      </c>
      <c r="J378" s="204" t="s">
        <v>3145</v>
      </c>
      <c r="K378" s="39" t="s">
        <v>17</v>
      </c>
      <c r="L378" s="205">
        <v>70</v>
      </c>
      <c r="M378" s="205">
        <v>20.73</v>
      </c>
      <c r="N378" s="205">
        <v>1451.1</v>
      </c>
      <c r="O378" s="214">
        <f t="shared" si="40"/>
        <v>0</v>
      </c>
      <c r="V378" s="314">
        <v>1477</v>
      </c>
      <c r="W378" s="214">
        <f t="shared" si="37"/>
        <v>-1477</v>
      </c>
    </row>
    <row r="379" spans="1:23" x14ac:dyDescent="0.25">
      <c r="A379" s="25" t="s">
        <v>685</v>
      </c>
      <c r="B379" s="41" t="s">
        <v>686</v>
      </c>
      <c r="C379" s="41" t="s">
        <v>2668</v>
      </c>
      <c r="D379" s="122" t="s">
        <v>2021</v>
      </c>
      <c r="E379" s="41" t="s">
        <v>1527</v>
      </c>
      <c r="F379" s="161">
        <v>40</v>
      </c>
      <c r="G379" s="161"/>
      <c r="H379" s="189">
        <f t="shared" si="39"/>
        <v>0</v>
      </c>
      <c r="J379" s="204" t="s">
        <v>3146</v>
      </c>
      <c r="K379" s="39" t="s">
        <v>17</v>
      </c>
      <c r="L379" s="205">
        <v>40</v>
      </c>
      <c r="M379" s="205">
        <v>20.5</v>
      </c>
      <c r="N379" s="205">
        <v>820</v>
      </c>
      <c r="O379" s="214">
        <f t="shared" si="40"/>
        <v>0</v>
      </c>
      <c r="V379" s="314">
        <v>888.8</v>
      </c>
      <c r="W379" s="214">
        <f t="shared" si="37"/>
        <v>-888.8</v>
      </c>
    </row>
    <row r="380" spans="1:23" x14ac:dyDescent="0.25">
      <c r="A380" s="25" t="s">
        <v>687</v>
      </c>
      <c r="B380" s="41" t="s">
        <v>688</v>
      </c>
      <c r="C380" s="41" t="s">
        <v>2668</v>
      </c>
      <c r="D380" s="122" t="s">
        <v>2022</v>
      </c>
      <c r="E380" s="41" t="s">
        <v>1527</v>
      </c>
      <c r="F380" s="161">
        <v>40</v>
      </c>
      <c r="G380" s="161"/>
      <c r="H380" s="189">
        <f t="shared" si="39"/>
        <v>0</v>
      </c>
      <c r="J380" s="204" t="s">
        <v>3147</v>
      </c>
      <c r="K380" s="39" t="s">
        <v>17</v>
      </c>
      <c r="L380" s="205">
        <v>40</v>
      </c>
      <c r="M380" s="205">
        <v>28.53</v>
      </c>
      <c r="N380" s="205">
        <v>1141.2</v>
      </c>
      <c r="O380" s="214">
        <f t="shared" si="40"/>
        <v>0</v>
      </c>
      <c r="V380" s="314">
        <v>1153.5999999999999</v>
      </c>
      <c r="W380" s="214">
        <f t="shared" si="37"/>
        <v>-1153.5999999999999</v>
      </c>
    </row>
    <row r="381" spans="1:23" x14ac:dyDescent="0.25">
      <c r="A381" s="25" t="s">
        <v>689</v>
      </c>
      <c r="B381" s="41" t="s">
        <v>690</v>
      </c>
      <c r="C381" s="41" t="s">
        <v>2668</v>
      </c>
      <c r="D381" s="122" t="s">
        <v>2023</v>
      </c>
      <c r="E381" s="41" t="s">
        <v>1527</v>
      </c>
      <c r="F381" s="161">
        <v>40</v>
      </c>
      <c r="G381" s="161"/>
      <c r="H381" s="189">
        <f t="shared" si="39"/>
        <v>0</v>
      </c>
      <c r="J381" s="204" t="s">
        <v>3148</v>
      </c>
      <c r="K381" s="39" t="s">
        <v>17</v>
      </c>
      <c r="L381" s="205">
        <v>40</v>
      </c>
      <c r="M381" s="205">
        <v>38.47</v>
      </c>
      <c r="N381" s="205">
        <v>1538.8</v>
      </c>
      <c r="O381" s="214">
        <f t="shared" si="40"/>
        <v>0</v>
      </c>
      <c r="V381" s="314">
        <v>1531.6</v>
      </c>
      <c r="W381" s="214">
        <f t="shared" si="37"/>
        <v>-1531.6</v>
      </c>
    </row>
    <row r="382" spans="1:23" x14ac:dyDescent="0.25">
      <c r="A382" s="25" t="s">
        <v>691</v>
      </c>
      <c r="B382" s="41" t="s">
        <v>692</v>
      </c>
      <c r="C382" s="41" t="s">
        <v>2668</v>
      </c>
      <c r="D382" s="122" t="s">
        <v>2024</v>
      </c>
      <c r="E382" s="41" t="s">
        <v>1527</v>
      </c>
      <c r="F382" s="161">
        <v>50</v>
      </c>
      <c r="G382" s="161"/>
      <c r="H382" s="189">
        <f t="shared" si="39"/>
        <v>0</v>
      </c>
      <c r="J382" s="204" t="s">
        <v>3149</v>
      </c>
      <c r="K382" s="39" t="s">
        <v>17</v>
      </c>
      <c r="L382" s="205">
        <v>50</v>
      </c>
      <c r="M382" s="205">
        <v>39.71</v>
      </c>
      <c r="N382" s="205">
        <v>1985.5</v>
      </c>
      <c r="O382" s="214">
        <f t="shared" si="40"/>
        <v>0</v>
      </c>
      <c r="V382" s="314">
        <v>2093.5</v>
      </c>
      <c r="W382" s="214">
        <f t="shared" si="37"/>
        <v>-2093.5</v>
      </c>
    </row>
    <row r="383" spans="1:23" x14ac:dyDescent="0.25">
      <c r="A383" s="25" t="s">
        <v>693</v>
      </c>
      <c r="B383" s="41" t="s">
        <v>694</v>
      </c>
      <c r="C383" s="41" t="s">
        <v>2668</v>
      </c>
      <c r="D383" s="122" t="s">
        <v>2025</v>
      </c>
      <c r="E383" s="41" t="s">
        <v>1527</v>
      </c>
      <c r="F383" s="161">
        <v>90</v>
      </c>
      <c r="G383" s="161"/>
      <c r="H383" s="189">
        <f t="shared" si="39"/>
        <v>0</v>
      </c>
      <c r="J383" s="204" t="s">
        <v>3150</v>
      </c>
      <c r="K383" s="39" t="s">
        <v>17</v>
      </c>
      <c r="L383" s="205">
        <v>90</v>
      </c>
      <c r="M383" s="205">
        <v>51.27</v>
      </c>
      <c r="N383" s="205">
        <v>4614.3</v>
      </c>
      <c r="O383" s="214">
        <f t="shared" si="40"/>
        <v>0</v>
      </c>
      <c r="V383" s="314">
        <v>4608</v>
      </c>
      <c r="W383" s="214">
        <f t="shared" si="37"/>
        <v>-4608</v>
      </c>
    </row>
    <row r="384" spans="1:23" x14ac:dyDescent="0.25">
      <c r="A384" s="25" t="s">
        <v>695</v>
      </c>
      <c r="B384" s="41" t="s">
        <v>696</v>
      </c>
      <c r="C384" s="41" t="s">
        <v>2668</v>
      </c>
      <c r="D384" s="122" t="s">
        <v>2026</v>
      </c>
      <c r="E384" s="41" t="s">
        <v>1527</v>
      </c>
      <c r="F384" s="161">
        <v>140</v>
      </c>
      <c r="G384" s="161"/>
      <c r="H384" s="189">
        <f t="shared" si="39"/>
        <v>0</v>
      </c>
      <c r="J384" s="204" t="s">
        <v>3151</v>
      </c>
      <c r="K384" s="39" t="s">
        <v>17</v>
      </c>
      <c r="L384" s="205">
        <v>140</v>
      </c>
      <c r="M384" s="205">
        <v>53.15</v>
      </c>
      <c r="N384" s="205">
        <v>7441</v>
      </c>
      <c r="O384" s="214">
        <f t="shared" si="40"/>
        <v>0</v>
      </c>
      <c r="V384" s="314">
        <v>7865.2</v>
      </c>
      <c r="W384" s="214">
        <f t="shared" si="37"/>
        <v>-7865.2</v>
      </c>
    </row>
    <row r="385" spans="1:23" x14ac:dyDescent="0.25">
      <c r="A385" s="26" t="s">
        <v>697</v>
      </c>
      <c r="B385" s="48" t="s">
        <v>698</v>
      </c>
      <c r="C385" s="48"/>
      <c r="D385" s="123"/>
      <c r="E385" s="49"/>
      <c r="F385" s="162"/>
      <c r="G385" s="162"/>
      <c r="H385" s="190">
        <f>SUM(H386:H412)</f>
        <v>0</v>
      </c>
      <c r="J385" s="32"/>
      <c r="K385" s="32"/>
      <c r="L385" s="32"/>
      <c r="M385" s="32"/>
      <c r="N385" s="206">
        <v>380901.76</v>
      </c>
      <c r="O385" s="214">
        <f t="shared" si="40"/>
        <v>0</v>
      </c>
      <c r="V385" s="315">
        <v>657486.21</v>
      </c>
      <c r="W385" s="214">
        <f t="shared" si="37"/>
        <v>-657486.21</v>
      </c>
    </row>
    <row r="386" spans="1:23" ht="24" x14ac:dyDescent="0.25">
      <c r="A386" s="25" t="s">
        <v>699</v>
      </c>
      <c r="B386" s="41" t="s">
        <v>700</v>
      </c>
      <c r="C386" s="41" t="s">
        <v>2668</v>
      </c>
      <c r="D386" s="122" t="s">
        <v>1900</v>
      </c>
      <c r="E386" s="41" t="s">
        <v>1507</v>
      </c>
      <c r="F386" s="161">
        <v>13.5</v>
      </c>
      <c r="G386" s="161"/>
      <c r="H386" s="189">
        <f t="shared" ref="H386:H412" si="41">ROUND((F386*G386),2)</f>
        <v>0</v>
      </c>
      <c r="J386" s="204" t="s">
        <v>3152</v>
      </c>
      <c r="K386" s="39" t="s">
        <v>40</v>
      </c>
      <c r="L386" s="205">
        <v>13.5</v>
      </c>
      <c r="M386" s="205">
        <v>4230.6400000000003</v>
      </c>
      <c r="N386" s="205">
        <v>57113.64</v>
      </c>
      <c r="O386" s="214">
        <f t="shared" si="40"/>
        <v>0</v>
      </c>
      <c r="V386" s="314">
        <v>57726.81</v>
      </c>
      <c r="W386" s="214">
        <f t="shared" si="37"/>
        <v>-57726.81</v>
      </c>
    </row>
    <row r="387" spans="1:23" ht="24" x14ac:dyDescent="0.25">
      <c r="A387" s="25" t="s">
        <v>701</v>
      </c>
      <c r="B387" s="41" t="s">
        <v>702</v>
      </c>
      <c r="C387" s="41" t="s">
        <v>2668</v>
      </c>
      <c r="D387" s="122" t="s">
        <v>1893</v>
      </c>
      <c r="E387" s="41" t="s">
        <v>1527</v>
      </c>
      <c r="F387" s="161">
        <v>8</v>
      </c>
      <c r="G387" s="161"/>
      <c r="H387" s="189">
        <f t="shared" si="41"/>
        <v>0</v>
      </c>
      <c r="J387" s="204" t="s">
        <v>3153</v>
      </c>
      <c r="K387" s="39" t="s">
        <v>17</v>
      </c>
      <c r="L387" s="205">
        <v>8</v>
      </c>
      <c r="M387" s="205">
        <v>645.47</v>
      </c>
      <c r="N387" s="205">
        <v>5163.76</v>
      </c>
      <c r="O387" s="214">
        <f t="shared" si="40"/>
        <v>0</v>
      </c>
      <c r="V387" s="314">
        <v>5299.12</v>
      </c>
      <c r="W387" s="214">
        <f t="shared" si="37"/>
        <v>-5299.12</v>
      </c>
    </row>
    <row r="388" spans="1:23" ht="24" x14ac:dyDescent="0.25">
      <c r="A388" s="25" t="s">
        <v>703</v>
      </c>
      <c r="B388" s="41" t="s">
        <v>704</v>
      </c>
      <c r="C388" s="41" t="s">
        <v>2668</v>
      </c>
      <c r="D388" s="122" t="s">
        <v>1894</v>
      </c>
      <c r="E388" s="41" t="s">
        <v>1527</v>
      </c>
      <c r="F388" s="161">
        <v>6</v>
      </c>
      <c r="G388" s="161"/>
      <c r="H388" s="189">
        <f t="shared" si="41"/>
        <v>0</v>
      </c>
      <c r="J388" s="204" t="s">
        <v>3154</v>
      </c>
      <c r="K388" s="39" t="s">
        <v>17</v>
      </c>
      <c r="L388" s="205">
        <v>6</v>
      </c>
      <c r="M388" s="205">
        <v>639.17999999999995</v>
      </c>
      <c r="N388" s="205">
        <v>3835.08</v>
      </c>
      <c r="O388" s="214">
        <f t="shared" si="40"/>
        <v>0</v>
      </c>
      <c r="V388" s="314">
        <v>3924.12</v>
      </c>
      <c r="W388" s="214">
        <f t="shared" si="37"/>
        <v>-3924.12</v>
      </c>
    </row>
    <row r="389" spans="1:23" ht="24" x14ac:dyDescent="0.25">
      <c r="A389" s="25" t="s">
        <v>705</v>
      </c>
      <c r="B389" s="41" t="s">
        <v>706</v>
      </c>
      <c r="C389" s="41" t="s">
        <v>2668</v>
      </c>
      <c r="D389" s="122" t="s">
        <v>1895</v>
      </c>
      <c r="E389" s="41" t="s">
        <v>1527</v>
      </c>
      <c r="F389" s="161">
        <v>6</v>
      </c>
      <c r="G389" s="161"/>
      <c r="H389" s="189">
        <f t="shared" si="41"/>
        <v>0</v>
      </c>
      <c r="J389" s="204" t="s">
        <v>3155</v>
      </c>
      <c r="K389" s="39" t="s">
        <v>17</v>
      </c>
      <c r="L389" s="205">
        <v>6</v>
      </c>
      <c r="M389" s="205">
        <v>798.07</v>
      </c>
      <c r="N389" s="205">
        <v>4788.42</v>
      </c>
      <c r="O389" s="214">
        <f t="shared" si="40"/>
        <v>0</v>
      </c>
      <c r="V389" s="314">
        <v>5408.28</v>
      </c>
      <c r="W389" s="214">
        <f t="shared" si="37"/>
        <v>-5408.28</v>
      </c>
    </row>
    <row r="390" spans="1:23" ht="24" x14ac:dyDescent="0.25">
      <c r="A390" s="25" t="s">
        <v>707</v>
      </c>
      <c r="B390" s="41" t="s">
        <v>708</v>
      </c>
      <c r="C390" s="41" t="s">
        <v>2668</v>
      </c>
      <c r="D390" s="122" t="s">
        <v>1896</v>
      </c>
      <c r="E390" s="41" t="s">
        <v>1527</v>
      </c>
      <c r="F390" s="161">
        <v>6</v>
      </c>
      <c r="G390" s="161"/>
      <c r="H390" s="189">
        <f t="shared" si="41"/>
        <v>0</v>
      </c>
      <c r="J390" s="204" t="s">
        <v>3156</v>
      </c>
      <c r="K390" s="39" t="s">
        <v>17</v>
      </c>
      <c r="L390" s="205">
        <v>6</v>
      </c>
      <c r="M390" s="205">
        <v>849.3</v>
      </c>
      <c r="N390" s="205">
        <v>5095.8</v>
      </c>
      <c r="O390" s="214">
        <f t="shared" si="40"/>
        <v>0</v>
      </c>
      <c r="V390" s="314">
        <v>5482.98</v>
      </c>
      <c r="W390" s="214">
        <f t="shared" si="37"/>
        <v>-5482.98</v>
      </c>
    </row>
    <row r="391" spans="1:23" ht="24" x14ac:dyDescent="0.25">
      <c r="A391" s="25" t="s">
        <v>709</v>
      </c>
      <c r="B391" s="41" t="s">
        <v>710</v>
      </c>
      <c r="C391" s="41" t="s">
        <v>2668</v>
      </c>
      <c r="D391" s="122" t="s">
        <v>1897</v>
      </c>
      <c r="E391" s="41" t="s">
        <v>1527</v>
      </c>
      <c r="F391" s="161">
        <v>8</v>
      </c>
      <c r="G391" s="161"/>
      <c r="H391" s="189">
        <f t="shared" si="41"/>
        <v>0</v>
      </c>
      <c r="J391" s="204" t="s">
        <v>3157</v>
      </c>
      <c r="K391" s="39" t="s">
        <v>17</v>
      </c>
      <c r="L391" s="205">
        <v>8</v>
      </c>
      <c r="M391" s="205">
        <v>1303.95</v>
      </c>
      <c r="N391" s="205">
        <v>10431.6</v>
      </c>
      <c r="O391" s="214">
        <f t="shared" si="40"/>
        <v>0</v>
      </c>
      <c r="V391" s="314">
        <v>9423.92</v>
      </c>
      <c r="W391" s="214">
        <f t="shared" si="37"/>
        <v>-9423.92</v>
      </c>
    </row>
    <row r="392" spans="1:23" ht="24" x14ac:dyDescent="0.25">
      <c r="A392" s="25" t="s">
        <v>711</v>
      </c>
      <c r="B392" s="41" t="s">
        <v>712</v>
      </c>
      <c r="C392" s="41" t="s">
        <v>2668</v>
      </c>
      <c r="D392" s="122" t="s">
        <v>1898</v>
      </c>
      <c r="E392" s="41" t="s">
        <v>1527</v>
      </c>
      <c r="F392" s="161">
        <v>8</v>
      </c>
      <c r="G392" s="161"/>
      <c r="H392" s="189">
        <f t="shared" si="41"/>
        <v>0</v>
      </c>
      <c r="J392" s="204" t="s">
        <v>3158</v>
      </c>
      <c r="K392" s="39" t="s">
        <v>17</v>
      </c>
      <c r="L392" s="205">
        <v>8</v>
      </c>
      <c r="M392" s="205">
        <v>1649.3</v>
      </c>
      <c r="N392" s="205">
        <v>13194.4</v>
      </c>
      <c r="O392" s="214">
        <f t="shared" si="40"/>
        <v>0</v>
      </c>
      <c r="V392" s="314">
        <v>13769.36</v>
      </c>
      <c r="W392" s="214">
        <f t="shared" si="37"/>
        <v>-13769.36</v>
      </c>
    </row>
    <row r="393" spans="1:23" x14ac:dyDescent="0.25">
      <c r="A393" s="25" t="s">
        <v>713</v>
      </c>
      <c r="B393" s="41" t="s">
        <v>714</v>
      </c>
      <c r="C393" s="41" t="s">
        <v>2668</v>
      </c>
      <c r="D393" s="122" t="s">
        <v>1902</v>
      </c>
      <c r="E393" s="41" t="s">
        <v>1656</v>
      </c>
      <c r="F393" s="161">
        <v>140</v>
      </c>
      <c r="G393" s="161"/>
      <c r="H393" s="189">
        <f t="shared" si="41"/>
        <v>0</v>
      </c>
      <c r="J393" s="204" t="s">
        <v>3159</v>
      </c>
      <c r="K393" s="39" t="s">
        <v>2980</v>
      </c>
      <c r="L393" s="205">
        <v>140</v>
      </c>
      <c r="M393" s="205">
        <v>123.68</v>
      </c>
      <c r="N393" s="205">
        <v>17315.2</v>
      </c>
      <c r="O393" s="214">
        <f t="shared" si="40"/>
        <v>0</v>
      </c>
      <c r="V393" s="314">
        <v>15573.6</v>
      </c>
      <c r="W393" s="214">
        <f t="shared" si="37"/>
        <v>-15573.6</v>
      </c>
    </row>
    <row r="394" spans="1:23" ht="24" x14ac:dyDescent="0.25">
      <c r="A394" s="30" t="s">
        <v>715</v>
      </c>
      <c r="B394" s="42" t="s">
        <v>716</v>
      </c>
      <c r="C394" s="42" t="s">
        <v>2668</v>
      </c>
      <c r="D394" s="122" t="s">
        <v>1918</v>
      </c>
      <c r="E394" s="41" t="s">
        <v>1527</v>
      </c>
      <c r="F394" s="222">
        <v>400</v>
      </c>
      <c r="G394" s="161"/>
      <c r="H394" s="225">
        <f t="shared" si="41"/>
        <v>0</v>
      </c>
      <c r="J394" s="204" t="s">
        <v>3160</v>
      </c>
      <c r="K394" s="39" t="s">
        <v>17</v>
      </c>
      <c r="L394" s="205">
        <v>200</v>
      </c>
      <c r="M394" s="205">
        <v>56.67</v>
      </c>
      <c r="N394" s="205">
        <v>11334</v>
      </c>
      <c r="O394" s="214">
        <f t="shared" si="40"/>
        <v>-200</v>
      </c>
      <c r="V394" s="314">
        <v>21192</v>
      </c>
      <c r="W394" s="214">
        <f t="shared" si="37"/>
        <v>-21192</v>
      </c>
    </row>
    <row r="395" spans="1:23" ht="24" x14ac:dyDescent="0.25">
      <c r="A395" s="30" t="s">
        <v>717</v>
      </c>
      <c r="B395" s="42" t="s">
        <v>718</v>
      </c>
      <c r="C395" s="42" t="s">
        <v>2668</v>
      </c>
      <c r="D395" s="122" t="s">
        <v>1919</v>
      </c>
      <c r="E395" s="41" t="s">
        <v>1527</v>
      </c>
      <c r="F395" s="222">
        <v>280</v>
      </c>
      <c r="G395" s="161"/>
      <c r="H395" s="225">
        <f t="shared" si="41"/>
        <v>0</v>
      </c>
      <c r="J395" s="204" t="s">
        <v>3161</v>
      </c>
      <c r="K395" s="39" t="s">
        <v>17</v>
      </c>
      <c r="L395" s="205">
        <v>140</v>
      </c>
      <c r="M395" s="205">
        <v>60.21</v>
      </c>
      <c r="N395" s="205">
        <v>8429.4</v>
      </c>
      <c r="O395" s="214">
        <f t="shared" si="40"/>
        <v>-140</v>
      </c>
      <c r="V395" s="314">
        <v>15856.4</v>
      </c>
      <c r="W395" s="214">
        <f t="shared" si="37"/>
        <v>-15856.4</v>
      </c>
    </row>
    <row r="396" spans="1:23" x14ac:dyDescent="0.25">
      <c r="A396" s="30" t="s">
        <v>719</v>
      </c>
      <c r="B396" s="42" t="s">
        <v>720</v>
      </c>
      <c r="C396" s="42" t="s">
        <v>2668</v>
      </c>
      <c r="D396" s="122" t="s">
        <v>1920</v>
      </c>
      <c r="E396" s="41" t="s">
        <v>1527</v>
      </c>
      <c r="F396" s="222">
        <v>150</v>
      </c>
      <c r="G396" s="161"/>
      <c r="H396" s="225">
        <f t="shared" si="41"/>
        <v>0</v>
      </c>
      <c r="J396" s="204" t="s">
        <v>3162</v>
      </c>
      <c r="K396" s="39" t="s">
        <v>17</v>
      </c>
      <c r="L396" s="205">
        <v>80</v>
      </c>
      <c r="M396" s="205">
        <v>65.349999999999994</v>
      </c>
      <c r="N396" s="205">
        <v>5228</v>
      </c>
      <c r="O396" s="214">
        <f t="shared" si="40"/>
        <v>-70</v>
      </c>
      <c r="V396" s="314">
        <v>10191</v>
      </c>
      <c r="W396" s="214">
        <f t="shared" si="37"/>
        <v>-10191</v>
      </c>
    </row>
    <row r="397" spans="1:23" x14ac:dyDescent="0.25">
      <c r="A397" s="30" t="s">
        <v>721</v>
      </c>
      <c r="B397" s="42" t="s">
        <v>722</v>
      </c>
      <c r="C397" s="42" t="s">
        <v>2668</v>
      </c>
      <c r="D397" s="122" t="s">
        <v>1921</v>
      </c>
      <c r="E397" s="41" t="s">
        <v>1527</v>
      </c>
      <c r="F397" s="222">
        <v>60</v>
      </c>
      <c r="G397" s="161"/>
      <c r="H397" s="225">
        <f t="shared" si="41"/>
        <v>0</v>
      </c>
      <c r="J397" s="204" t="s">
        <v>3163</v>
      </c>
      <c r="K397" s="39" t="s">
        <v>17</v>
      </c>
      <c r="L397" s="205">
        <v>30</v>
      </c>
      <c r="M397" s="205">
        <v>154.63</v>
      </c>
      <c r="N397" s="205">
        <v>4638.8999999999996</v>
      </c>
      <c r="O397" s="214">
        <f t="shared" si="40"/>
        <v>-30</v>
      </c>
      <c r="V397" s="314">
        <v>8917.7999999999993</v>
      </c>
      <c r="W397" s="214">
        <f t="shared" si="37"/>
        <v>-8917.7999999999993</v>
      </c>
    </row>
    <row r="398" spans="1:23" ht="24" x14ac:dyDescent="0.25">
      <c r="A398" s="30" t="s">
        <v>723</v>
      </c>
      <c r="B398" s="42" t="s">
        <v>724</v>
      </c>
      <c r="C398" s="42" t="s">
        <v>2668</v>
      </c>
      <c r="D398" s="122" t="s">
        <v>1922</v>
      </c>
      <c r="E398" s="41" t="s">
        <v>1527</v>
      </c>
      <c r="F398" s="222">
        <v>60</v>
      </c>
      <c r="G398" s="161"/>
      <c r="H398" s="225">
        <f t="shared" si="41"/>
        <v>0</v>
      </c>
      <c r="J398" s="204" t="s">
        <v>3164</v>
      </c>
      <c r="K398" s="39" t="s">
        <v>17</v>
      </c>
      <c r="L398" s="205">
        <v>30</v>
      </c>
      <c r="M398" s="205">
        <v>75.86</v>
      </c>
      <c r="N398" s="205">
        <v>2275.8000000000002</v>
      </c>
      <c r="O398" s="214">
        <f t="shared" si="40"/>
        <v>-30</v>
      </c>
      <c r="V398" s="314">
        <v>4642.8</v>
      </c>
      <c r="W398" s="214">
        <f t="shared" ref="W398:W461" si="42">H398-V398</f>
        <v>-4642.8</v>
      </c>
    </row>
    <row r="399" spans="1:23" ht="24" x14ac:dyDescent="0.25">
      <c r="A399" s="30" t="s">
        <v>725</v>
      </c>
      <c r="B399" s="42" t="s">
        <v>726</v>
      </c>
      <c r="C399" s="42" t="s">
        <v>2668</v>
      </c>
      <c r="D399" s="122" t="s">
        <v>1923</v>
      </c>
      <c r="E399" s="41" t="s">
        <v>1527</v>
      </c>
      <c r="F399" s="222">
        <v>60</v>
      </c>
      <c r="G399" s="161"/>
      <c r="H399" s="225">
        <f t="shared" si="41"/>
        <v>0</v>
      </c>
      <c r="J399" s="204" t="s">
        <v>3165</v>
      </c>
      <c r="K399" s="39" t="s">
        <v>17</v>
      </c>
      <c r="L399" s="205">
        <v>30</v>
      </c>
      <c r="M399" s="205">
        <v>77.84</v>
      </c>
      <c r="N399" s="205">
        <v>2335.1999999999998</v>
      </c>
      <c r="O399" s="214">
        <f t="shared" si="40"/>
        <v>-30</v>
      </c>
      <c r="V399" s="314">
        <v>4772.3999999999996</v>
      </c>
      <c r="W399" s="214">
        <f t="shared" si="42"/>
        <v>-4772.3999999999996</v>
      </c>
    </row>
    <row r="400" spans="1:23" x14ac:dyDescent="0.25">
      <c r="A400" s="30" t="s">
        <v>727</v>
      </c>
      <c r="B400" s="42" t="s">
        <v>728</v>
      </c>
      <c r="C400" s="42" t="s">
        <v>2668</v>
      </c>
      <c r="D400" s="122" t="s">
        <v>1924</v>
      </c>
      <c r="E400" s="41" t="s">
        <v>1527</v>
      </c>
      <c r="F400" s="222">
        <v>50</v>
      </c>
      <c r="G400" s="161"/>
      <c r="H400" s="225">
        <f t="shared" si="41"/>
        <v>0</v>
      </c>
      <c r="J400" s="204" t="s">
        <v>3166</v>
      </c>
      <c r="K400" s="39" t="s">
        <v>17</v>
      </c>
      <c r="L400" s="205">
        <v>25</v>
      </c>
      <c r="M400" s="205">
        <v>87.3</v>
      </c>
      <c r="N400" s="205">
        <v>2182.5</v>
      </c>
      <c r="O400" s="214">
        <f t="shared" si="40"/>
        <v>-25</v>
      </c>
      <c r="V400" s="314">
        <v>3839</v>
      </c>
      <c r="W400" s="214">
        <f t="shared" si="42"/>
        <v>-3839</v>
      </c>
    </row>
    <row r="401" spans="1:23" x14ac:dyDescent="0.25">
      <c r="A401" s="30" t="s">
        <v>729</v>
      </c>
      <c r="B401" s="42" t="s">
        <v>730</v>
      </c>
      <c r="C401" s="42" t="s">
        <v>2668</v>
      </c>
      <c r="D401" s="122" t="s">
        <v>1925</v>
      </c>
      <c r="E401" s="41" t="s">
        <v>1527</v>
      </c>
      <c r="F401" s="222">
        <v>50</v>
      </c>
      <c r="G401" s="161"/>
      <c r="H401" s="225">
        <f t="shared" si="41"/>
        <v>0</v>
      </c>
      <c r="J401" s="204" t="s">
        <v>3167</v>
      </c>
      <c r="K401" s="39" t="s">
        <v>17</v>
      </c>
      <c r="L401" s="205">
        <v>25</v>
      </c>
      <c r="M401" s="205">
        <v>1471.26</v>
      </c>
      <c r="N401" s="205">
        <v>36781.5</v>
      </c>
      <c r="O401" s="214">
        <f t="shared" si="40"/>
        <v>-25</v>
      </c>
      <c r="V401" s="314">
        <v>74990</v>
      </c>
      <c r="W401" s="214">
        <f t="shared" si="42"/>
        <v>-74990</v>
      </c>
    </row>
    <row r="402" spans="1:23" ht="24" x14ac:dyDescent="0.25">
      <c r="A402" s="30" t="s">
        <v>731</v>
      </c>
      <c r="B402" s="42" t="s">
        <v>732</v>
      </c>
      <c r="C402" s="42" t="s">
        <v>2668</v>
      </c>
      <c r="D402" s="122" t="s">
        <v>1940</v>
      </c>
      <c r="E402" s="41" t="s">
        <v>1527</v>
      </c>
      <c r="F402" s="222">
        <v>30</v>
      </c>
      <c r="G402" s="161"/>
      <c r="H402" s="225">
        <f t="shared" si="41"/>
        <v>0</v>
      </c>
      <c r="J402" s="204" t="s">
        <v>3168</v>
      </c>
      <c r="K402" s="39" t="s">
        <v>17</v>
      </c>
      <c r="L402" s="205">
        <v>15</v>
      </c>
      <c r="M402" s="205">
        <v>580.32000000000005</v>
      </c>
      <c r="N402" s="205">
        <v>8704.7999999999993</v>
      </c>
      <c r="O402" s="214">
        <f t="shared" si="40"/>
        <v>-15</v>
      </c>
      <c r="V402" s="314">
        <v>15712.8</v>
      </c>
      <c r="W402" s="214">
        <f t="shared" si="42"/>
        <v>-15712.8</v>
      </c>
    </row>
    <row r="403" spans="1:23" ht="24" x14ac:dyDescent="0.25">
      <c r="A403" s="30" t="s">
        <v>733</v>
      </c>
      <c r="B403" s="42" t="s">
        <v>734</v>
      </c>
      <c r="C403" s="42" t="s">
        <v>2668</v>
      </c>
      <c r="D403" s="122" t="s">
        <v>1941</v>
      </c>
      <c r="E403" s="41" t="s">
        <v>1527</v>
      </c>
      <c r="F403" s="222">
        <v>28</v>
      </c>
      <c r="G403" s="161"/>
      <c r="H403" s="225">
        <f t="shared" si="41"/>
        <v>0</v>
      </c>
      <c r="J403" s="204" t="s">
        <v>3169</v>
      </c>
      <c r="K403" s="39" t="s">
        <v>17</v>
      </c>
      <c r="L403" s="205">
        <v>14</v>
      </c>
      <c r="M403" s="205">
        <v>624.05999999999995</v>
      </c>
      <c r="N403" s="205">
        <v>8736.84</v>
      </c>
      <c r="O403" s="214">
        <f t="shared" si="40"/>
        <v>-14</v>
      </c>
      <c r="V403" s="314">
        <v>19651.8</v>
      </c>
      <c r="W403" s="214">
        <f t="shared" si="42"/>
        <v>-19651.8</v>
      </c>
    </row>
    <row r="404" spans="1:23" ht="24" x14ac:dyDescent="0.25">
      <c r="A404" s="30" t="s">
        <v>735</v>
      </c>
      <c r="B404" s="42" t="s">
        <v>736</v>
      </c>
      <c r="C404" s="42" t="s">
        <v>2668</v>
      </c>
      <c r="D404" s="122" t="s">
        <v>1912</v>
      </c>
      <c r="E404" s="41" t="s">
        <v>1527</v>
      </c>
      <c r="F404" s="222">
        <v>8</v>
      </c>
      <c r="G404" s="161"/>
      <c r="H404" s="225">
        <f t="shared" si="41"/>
        <v>0</v>
      </c>
      <c r="J404" s="204" t="s">
        <v>3170</v>
      </c>
      <c r="K404" s="39" t="s">
        <v>17</v>
      </c>
      <c r="L404" s="205">
        <v>4</v>
      </c>
      <c r="M404" s="205">
        <v>3100.41</v>
      </c>
      <c r="N404" s="205">
        <v>12401.64</v>
      </c>
      <c r="O404" s="214">
        <f t="shared" ref="O404:O410" si="43">L404-F404</f>
        <v>-4</v>
      </c>
      <c r="V404" s="314">
        <v>24643.84</v>
      </c>
      <c r="W404" s="214">
        <f t="shared" si="42"/>
        <v>-24643.84</v>
      </c>
    </row>
    <row r="405" spans="1:23" ht="24" x14ac:dyDescent="0.25">
      <c r="A405" s="30" t="s">
        <v>737</v>
      </c>
      <c r="B405" s="42" t="s">
        <v>738</v>
      </c>
      <c r="C405" s="42" t="s">
        <v>2668</v>
      </c>
      <c r="D405" s="122" t="s">
        <v>1913</v>
      </c>
      <c r="E405" s="41" t="s">
        <v>1527</v>
      </c>
      <c r="F405" s="222">
        <v>6</v>
      </c>
      <c r="G405" s="161"/>
      <c r="H405" s="225">
        <f t="shared" si="41"/>
        <v>0</v>
      </c>
      <c r="J405" s="204" t="s">
        <v>3171</v>
      </c>
      <c r="K405" s="39" t="s">
        <v>17</v>
      </c>
      <c r="L405" s="205">
        <v>3</v>
      </c>
      <c r="M405" s="205">
        <v>6788.92</v>
      </c>
      <c r="N405" s="205">
        <v>20366.759999999998</v>
      </c>
      <c r="O405" s="214">
        <f t="shared" si="43"/>
        <v>-3</v>
      </c>
      <c r="V405" s="314">
        <v>40733.519999999997</v>
      </c>
      <c r="W405" s="214">
        <f t="shared" si="42"/>
        <v>-40733.519999999997</v>
      </c>
    </row>
    <row r="406" spans="1:23" ht="24" x14ac:dyDescent="0.25">
      <c r="A406" s="30" t="s">
        <v>739</v>
      </c>
      <c r="B406" s="42" t="s">
        <v>740</v>
      </c>
      <c r="C406" s="42" t="s">
        <v>2668</v>
      </c>
      <c r="D406" s="122" t="s">
        <v>1915</v>
      </c>
      <c r="E406" s="41" t="s">
        <v>1527</v>
      </c>
      <c r="F406" s="222">
        <v>8</v>
      </c>
      <c r="G406" s="161"/>
      <c r="H406" s="225">
        <f t="shared" si="41"/>
        <v>0</v>
      </c>
      <c r="J406" s="204" t="s">
        <v>3172</v>
      </c>
      <c r="K406" s="39" t="s">
        <v>17</v>
      </c>
      <c r="L406" s="205">
        <v>4</v>
      </c>
      <c r="M406" s="205">
        <v>10891.88</v>
      </c>
      <c r="N406" s="205">
        <v>43567.519999999997</v>
      </c>
      <c r="O406" s="214">
        <f t="shared" si="43"/>
        <v>-4</v>
      </c>
      <c r="V406" s="314">
        <v>89242.64</v>
      </c>
      <c r="W406" s="214">
        <f t="shared" si="42"/>
        <v>-89242.64</v>
      </c>
    </row>
    <row r="407" spans="1:23" ht="24" x14ac:dyDescent="0.25">
      <c r="A407" s="30" t="s">
        <v>741</v>
      </c>
      <c r="B407" s="42" t="s">
        <v>742</v>
      </c>
      <c r="C407" s="42" t="s">
        <v>2668</v>
      </c>
      <c r="D407" s="122" t="s">
        <v>1916</v>
      </c>
      <c r="E407" s="41" t="s">
        <v>1527</v>
      </c>
      <c r="F407" s="222">
        <v>8</v>
      </c>
      <c r="G407" s="161"/>
      <c r="H407" s="225">
        <f t="shared" si="41"/>
        <v>0</v>
      </c>
      <c r="J407" s="204" t="s">
        <v>3173</v>
      </c>
      <c r="K407" s="39" t="s">
        <v>17</v>
      </c>
      <c r="L407" s="205">
        <v>4</v>
      </c>
      <c r="M407" s="205">
        <v>12304.65</v>
      </c>
      <c r="N407" s="205">
        <v>49218.6</v>
      </c>
      <c r="O407" s="214">
        <f t="shared" si="43"/>
        <v>-4</v>
      </c>
      <c r="V407" s="314">
        <v>116000.56</v>
      </c>
      <c r="W407" s="214">
        <f t="shared" si="42"/>
        <v>-116000.56</v>
      </c>
    </row>
    <row r="408" spans="1:23" ht="24" x14ac:dyDescent="0.25">
      <c r="A408" s="30" t="s">
        <v>743</v>
      </c>
      <c r="B408" s="42" t="s">
        <v>744</v>
      </c>
      <c r="C408" s="42" t="s">
        <v>2668</v>
      </c>
      <c r="D408" s="122" t="s">
        <v>1569</v>
      </c>
      <c r="E408" s="41" t="s">
        <v>1527</v>
      </c>
      <c r="F408" s="222">
        <v>250</v>
      </c>
      <c r="G408" s="161"/>
      <c r="H408" s="225">
        <f t="shared" si="41"/>
        <v>0</v>
      </c>
      <c r="J408" s="204" t="s">
        <v>3174</v>
      </c>
      <c r="K408" s="39" t="s">
        <v>17</v>
      </c>
      <c r="L408" s="205">
        <v>150</v>
      </c>
      <c r="M408" s="205">
        <v>228.92</v>
      </c>
      <c r="N408" s="205">
        <v>34338</v>
      </c>
      <c r="O408" s="214">
        <f t="shared" si="43"/>
        <v>-100</v>
      </c>
      <c r="V408" s="314">
        <v>57560</v>
      </c>
      <c r="W408" s="214">
        <f t="shared" si="42"/>
        <v>-57560</v>
      </c>
    </row>
    <row r="409" spans="1:23" x14ac:dyDescent="0.25">
      <c r="A409" s="30" t="s">
        <v>745</v>
      </c>
      <c r="B409" s="42" t="s">
        <v>746</v>
      </c>
      <c r="C409" s="42" t="s">
        <v>2668</v>
      </c>
      <c r="D409" s="122" t="s">
        <v>1927</v>
      </c>
      <c r="E409" s="41" t="s">
        <v>1527</v>
      </c>
      <c r="F409" s="222">
        <v>60</v>
      </c>
      <c r="G409" s="161"/>
      <c r="H409" s="225">
        <f t="shared" si="41"/>
        <v>0</v>
      </c>
      <c r="J409" s="204" t="s">
        <v>3175</v>
      </c>
      <c r="K409" s="39" t="s">
        <v>17</v>
      </c>
      <c r="L409" s="205">
        <v>40</v>
      </c>
      <c r="M409" s="205">
        <v>222.12</v>
      </c>
      <c r="N409" s="205">
        <v>8884.7999999999993</v>
      </c>
      <c r="O409" s="214">
        <f t="shared" si="43"/>
        <v>-20</v>
      </c>
      <c r="V409" s="314">
        <v>14010</v>
      </c>
      <c r="W409" s="214">
        <f t="shared" si="42"/>
        <v>-14010</v>
      </c>
    </row>
    <row r="410" spans="1:23" x14ac:dyDescent="0.25">
      <c r="A410" s="30" t="s">
        <v>747</v>
      </c>
      <c r="B410" s="42" t="s">
        <v>748</v>
      </c>
      <c r="C410" s="42" t="s">
        <v>2668</v>
      </c>
      <c r="D410" s="122" t="s">
        <v>1928</v>
      </c>
      <c r="E410" s="41" t="s">
        <v>1527</v>
      </c>
      <c r="F410" s="222">
        <v>40</v>
      </c>
      <c r="G410" s="161"/>
      <c r="H410" s="225">
        <f t="shared" si="41"/>
        <v>0</v>
      </c>
      <c r="J410" s="204" t="s">
        <v>3176</v>
      </c>
      <c r="K410" s="39" t="s">
        <v>17</v>
      </c>
      <c r="L410" s="205">
        <v>20</v>
      </c>
      <c r="M410" s="205">
        <v>226.98</v>
      </c>
      <c r="N410" s="205">
        <v>4539.6000000000004</v>
      </c>
      <c r="O410" s="214">
        <f t="shared" si="43"/>
        <v>-20</v>
      </c>
      <c r="V410" s="314">
        <v>10191.200000000001</v>
      </c>
      <c r="W410" s="214">
        <f t="shared" si="42"/>
        <v>-10191.200000000001</v>
      </c>
    </row>
    <row r="411" spans="1:23" x14ac:dyDescent="0.25">
      <c r="A411" s="30" t="s">
        <v>1570</v>
      </c>
      <c r="B411" s="42" t="s">
        <v>1566</v>
      </c>
      <c r="C411" s="42" t="s">
        <v>2668</v>
      </c>
      <c r="D411" s="122" t="s">
        <v>1567</v>
      </c>
      <c r="E411" s="41" t="s">
        <v>1527</v>
      </c>
      <c r="F411" s="222">
        <v>38</v>
      </c>
      <c r="G411" s="161"/>
      <c r="H411" s="225">
        <f t="shared" si="41"/>
        <v>0</v>
      </c>
      <c r="J411" s="216"/>
      <c r="K411" s="217"/>
      <c r="L411" s="218"/>
      <c r="M411" s="218"/>
      <c r="N411" s="205"/>
      <c r="O411" s="214"/>
      <c r="V411" s="314">
        <v>2974.26</v>
      </c>
      <c r="W411" s="214">
        <f t="shared" si="42"/>
        <v>-2974.26</v>
      </c>
    </row>
    <row r="412" spans="1:23" x14ac:dyDescent="0.25">
      <c r="A412" s="30" t="s">
        <v>1571</v>
      </c>
      <c r="B412" s="42" t="s">
        <v>1568</v>
      </c>
      <c r="C412" s="42" t="s">
        <v>2668</v>
      </c>
      <c r="D412" s="122" t="s">
        <v>1569</v>
      </c>
      <c r="E412" s="41" t="s">
        <v>1527</v>
      </c>
      <c r="F412" s="222">
        <v>25</v>
      </c>
      <c r="G412" s="161"/>
      <c r="H412" s="225">
        <f t="shared" si="41"/>
        <v>0</v>
      </c>
      <c r="J412" s="216"/>
      <c r="K412" s="217"/>
      <c r="L412" s="218"/>
      <c r="M412" s="218"/>
      <c r="N412" s="205"/>
      <c r="O412" s="214"/>
      <c r="V412" s="314">
        <v>5756</v>
      </c>
      <c r="W412" s="214">
        <f t="shared" si="42"/>
        <v>-5756</v>
      </c>
    </row>
    <row r="413" spans="1:23" x14ac:dyDescent="0.25">
      <c r="A413" s="26" t="s">
        <v>749</v>
      </c>
      <c r="B413" s="48" t="s">
        <v>750</v>
      </c>
      <c r="C413" s="48"/>
      <c r="D413" s="123"/>
      <c r="E413" s="49"/>
      <c r="F413" s="162"/>
      <c r="G413" s="162"/>
      <c r="H413" s="190">
        <f>SUM(H414:H417)</f>
        <v>0</v>
      </c>
      <c r="N413" s="206">
        <v>56977.75</v>
      </c>
      <c r="O413" s="214">
        <f>F413-L413</f>
        <v>0</v>
      </c>
      <c r="V413" s="315">
        <v>56122.45</v>
      </c>
      <c r="W413" s="214">
        <f t="shared" si="42"/>
        <v>-56122.45</v>
      </c>
    </row>
    <row r="414" spans="1:23" ht="24" x14ac:dyDescent="0.25">
      <c r="A414" s="25" t="s">
        <v>751</v>
      </c>
      <c r="B414" s="41" t="s">
        <v>1459</v>
      </c>
      <c r="C414" s="41"/>
      <c r="D414" s="122" t="s">
        <v>752</v>
      </c>
      <c r="E414" s="41" t="s">
        <v>17</v>
      </c>
      <c r="F414" s="161">
        <v>1</v>
      </c>
      <c r="G414" s="161"/>
      <c r="H414" s="189">
        <f>ROUND((F414*G414),2)</f>
        <v>0</v>
      </c>
      <c r="J414" s="204" t="s">
        <v>752</v>
      </c>
      <c r="K414" s="39" t="s">
        <v>17</v>
      </c>
      <c r="L414" s="205">
        <v>1</v>
      </c>
      <c r="M414" s="205">
        <v>29816.25</v>
      </c>
      <c r="N414" s="205">
        <v>29816.25</v>
      </c>
      <c r="O414" s="214">
        <f>L414-F414</f>
        <v>0</v>
      </c>
      <c r="V414" s="314">
        <v>29816.25</v>
      </c>
      <c r="W414" s="214">
        <f t="shared" si="42"/>
        <v>-29816.25</v>
      </c>
    </row>
    <row r="415" spans="1:23" x14ac:dyDescent="0.25">
      <c r="A415" s="25" t="s">
        <v>753</v>
      </c>
      <c r="B415" s="41" t="s">
        <v>499</v>
      </c>
      <c r="C415" s="41" t="s">
        <v>2668</v>
      </c>
      <c r="D415" s="122" t="s">
        <v>2088</v>
      </c>
      <c r="E415" s="41" t="s">
        <v>1565</v>
      </c>
      <c r="F415" s="161">
        <v>60</v>
      </c>
      <c r="G415" s="161"/>
      <c r="H415" s="189">
        <f>ROUND((F415*G415),2)</f>
        <v>0</v>
      </c>
      <c r="J415" s="204" t="s">
        <v>3061</v>
      </c>
      <c r="K415" s="39" t="s">
        <v>2983</v>
      </c>
      <c r="L415" s="205">
        <v>60</v>
      </c>
      <c r="M415" s="205">
        <v>43.2</v>
      </c>
      <c r="N415" s="205">
        <v>2592</v>
      </c>
      <c r="O415" s="214">
        <f>L415-F415</f>
        <v>0</v>
      </c>
      <c r="V415" s="314">
        <v>2629.2</v>
      </c>
      <c r="W415" s="214">
        <f t="shared" si="42"/>
        <v>-2629.2</v>
      </c>
    </row>
    <row r="416" spans="1:23" ht="24" x14ac:dyDescent="0.25">
      <c r="A416" s="25" t="s">
        <v>754</v>
      </c>
      <c r="B416" s="41" t="s">
        <v>485</v>
      </c>
      <c r="C416" s="41" t="s">
        <v>2668</v>
      </c>
      <c r="D416" s="122" t="s">
        <v>1963</v>
      </c>
      <c r="E416" s="41" t="s">
        <v>1502</v>
      </c>
      <c r="F416" s="161">
        <v>150</v>
      </c>
      <c r="G416" s="161"/>
      <c r="H416" s="189">
        <f>ROUND((F416*G416),2)</f>
        <v>0</v>
      </c>
      <c r="J416" s="204" t="s">
        <v>3054</v>
      </c>
      <c r="K416" s="39" t="s">
        <v>58</v>
      </c>
      <c r="L416" s="205">
        <v>150</v>
      </c>
      <c r="M416" s="205">
        <v>63.35</v>
      </c>
      <c r="N416" s="205">
        <v>9502.5</v>
      </c>
      <c r="O416" s="214">
        <f>L416-F416</f>
        <v>0</v>
      </c>
      <c r="V416" s="314">
        <v>9507</v>
      </c>
      <c r="W416" s="214">
        <f t="shared" si="42"/>
        <v>-9507</v>
      </c>
    </row>
    <row r="417" spans="1:23" x14ac:dyDescent="0.25">
      <c r="A417" s="25" t="s">
        <v>755</v>
      </c>
      <c r="B417" s="41" t="s">
        <v>756</v>
      </c>
      <c r="C417" s="41" t="s">
        <v>2668</v>
      </c>
      <c r="D417" s="122" t="s">
        <v>2031</v>
      </c>
      <c r="E417" s="41" t="s">
        <v>1502</v>
      </c>
      <c r="F417" s="161">
        <v>650</v>
      </c>
      <c r="G417" s="161"/>
      <c r="H417" s="189">
        <f>ROUND((F417*G417),2)</f>
        <v>0</v>
      </c>
      <c r="J417" s="204" t="s">
        <v>3177</v>
      </c>
      <c r="K417" s="39" t="s">
        <v>58</v>
      </c>
      <c r="L417" s="205">
        <v>650</v>
      </c>
      <c r="M417" s="205">
        <v>23.18</v>
      </c>
      <c r="N417" s="205">
        <v>15067</v>
      </c>
      <c r="O417" s="214">
        <f>L417-F417</f>
        <v>0</v>
      </c>
      <c r="V417" s="314">
        <v>14170</v>
      </c>
      <c r="W417" s="214">
        <f t="shared" si="42"/>
        <v>-14170</v>
      </c>
    </row>
    <row r="418" spans="1:23" x14ac:dyDescent="0.25">
      <c r="A418" s="26" t="s">
        <v>757</v>
      </c>
      <c r="B418" s="48" t="s">
        <v>758</v>
      </c>
      <c r="C418" s="48"/>
      <c r="D418" s="123"/>
      <c r="E418" s="49"/>
      <c r="F418" s="162"/>
      <c r="G418" s="162"/>
      <c r="H418" s="190">
        <f>SUM(H419)</f>
        <v>0</v>
      </c>
      <c r="N418" s="206">
        <v>96545.04</v>
      </c>
      <c r="O418" s="214">
        <f>F418-L418</f>
        <v>0</v>
      </c>
      <c r="V418" s="315">
        <v>144817.56</v>
      </c>
      <c r="W418" s="214">
        <f t="shared" si="42"/>
        <v>-144817.56</v>
      </c>
    </row>
    <row r="419" spans="1:23" ht="60" x14ac:dyDescent="0.25">
      <c r="A419" s="30" t="s">
        <v>759</v>
      </c>
      <c r="B419" s="42" t="s">
        <v>1479</v>
      </c>
      <c r="C419" s="42"/>
      <c r="D419" s="126" t="s">
        <v>760</v>
      </c>
      <c r="E419" s="42" t="s">
        <v>17</v>
      </c>
      <c r="F419" s="222">
        <v>6</v>
      </c>
      <c r="G419" s="222"/>
      <c r="H419" s="225">
        <f>ROUND((F419*G419),2)</f>
        <v>0</v>
      </c>
      <c r="J419" s="204" t="s">
        <v>760</v>
      </c>
      <c r="K419" s="39" t="s">
        <v>17</v>
      </c>
      <c r="L419" s="205">
        <v>4</v>
      </c>
      <c r="M419" s="205">
        <v>24136.26</v>
      </c>
      <c r="N419" s="205">
        <v>96545.04</v>
      </c>
      <c r="O419" s="214">
        <f>L419-F419</f>
        <v>-2</v>
      </c>
      <c r="V419" s="314">
        <v>144817.56</v>
      </c>
      <c r="W419" s="214">
        <f t="shared" si="42"/>
        <v>-144817.56</v>
      </c>
    </row>
    <row r="420" spans="1:23" x14ac:dyDescent="0.25">
      <c r="A420" s="26" t="s">
        <v>761</v>
      </c>
      <c r="B420" s="48" t="s">
        <v>762</v>
      </c>
      <c r="C420" s="48"/>
      <c r="D420" s="123"/>
      <c r="E420" s="49"/>
      <c r="F420" s="162"/>
      <c r="G420" s="162"/>
      <c r="H420" s="190">
        <f>SUM(H421:H462)</f>
        <v>0</v>
      </c>
      <c r="N420" s="206">
        <v>1011883.19</v>
      </c>
      <c r="O420" s="214">
        <f>F420-L420</f>
        <v>0</v>
      </c>
      <c r="V420" s="315">
        <v>1576635.34</v>
      </c>
      <c r="W420" s="214">
        <f t="shared" si="42"/>
        <v>-1576635.34</v>
      </c>
    </row>
    <row r="421" spans="1:23" x14ac:dyDescent="0.25">
      <c r="A421" s="25" t="s">
        <v>763</v>
      </c>
      <c r="B421" s="41" t="s">
        <v>764</v>
      </c>
      <c r="C421" s="41" t="s">
        <v>2668</v>
      </c>
      <c r="D421" s="122" t="s">
        <v>1995</v>
      </c>
      <c r="E421" s="41" t="s">
        <v>1502</v>
      </c>
      <c r="F421" s="161">
        <v>458</v>
      </c>
      <c r="G421" s="161"/>
      <c r="H421" s="189">
        <f t="shared" ref="H421:H462" si="44">ROUND((F421*G421),2)</f>
        <v>0</v>
      </c>
      <c r="J421" s="204" t="s">
        <v>3178</v>
      </c>
      <c r="K421" s="39" t="s">
        <v>58</v>
      </c>
      <c r="L421" s="205">
        <v>458</v>
      </c>
      <c r="M421" s="205">
        <v>196</v>
      </c>
      <c r="N421" s="205">
        <v>89768</v>
      </c>
      <c r="O421" s="214">
        <f t="shared" ref="O421:O457" si="45">L421-F421</f>
        <v>0</v>
      </c>
      <c r="V421" s="314">
        <v>91164.9</v>
      </c>
      <c r="W421" s="214">
        <f t="shared" si="42"/>
        <v>-91164.9</v>
      </c>
    </row>
    <row r="422" spans="1:23" x14ac:dyDescent="0.25">
      <c r="A422" s="25" t="s">
        <v>765</v>
      </c>
      <c r="B422" s="41" t="s">
        <v>766</v>
      </c>
      <c r="C422" s="41" t="s">
        <v>2668</v>
      </c>
      <c r="D422" s="122" t="s">
        <v>2000</v>
      </c>
      <c r="E422" s="41" t="s">
        <v>1502</v>
      </c>
      <c r="F422" s="161">
        <v>458</v>
      </c>
      <c r="G422" s="161"/>
      <c r="H422" s="189">
        <f t="shared" si="44"/>
        <v>0</v>
      </c>
      <c r="J422" s="204" t="s">
        <v>3179</v>
      </c>
      <c r="K422" s="39" t="s">
        <v>58</v>
      </c>
      <c r="L422" s="205">
        <v>458</v>
      </c>
      <c r="M422" s="205">
        <v>101.79</v>
      </c>
      <c r="N422" s="205">
        <v>46619.82</v>
      </c>
      <c r="O422" s="214">
        <f t="shared" si="45"/>
        <v>0</v>
      </c>
      <c r="V422" s="314">
        <v>46528.22</v>
      </c>
      <c r="W422" s="214">
        <f t="shared" si="42"/>
        <v>-46528.22</v>
      </c>
    </row>
    <row r="423" spans="1:23" x14ac:dyDescent="0.25">
      <c r="A423" s="25" t="s">
        <v>767</v>
      </c>
      <c r="B423" s="41" t="s">
        <v>768</v>
      </c>
      <c r="C423" s="41" t="s">
        <v>2668</v>
      </c>
      <c r="D423" s="122" t="s">
        <v>2003</v>
      </c>
      <c r="E423" s="41" t="s">
        <v>1527</v>
      </c>
      <c r="F423" s="161">
        <v>380</v>
      </c>
      <c r="G423" s="161"/>
      <c r="H423" s="189">
        <f t="shared" si="44"/>
        <v>0</v>
      </c>
      <c r="J423" s="204" t="s">
        <v>3180</v>
      </c>
      <c r="K423" s="39" t="s">
        <v>17</v>
      </c>
      <c r="L423" s="205">
        <v>380</v>
      </c>
      <c r="M423" s="205">
        <v>33.369999999999997</v>
      </c>
      <c r="N423" s="205">
        <v>12680.6</v>
      </c>
      <c r="O423" s="214">
        <f t="shared" si="45"/>
        <v>0</v>
      </c>
      <c r="V423" s="314">
        <v>13892.8</v>
      </c>
      <c r="W423" s="214">
        <f t="shared" si="42"/>
        <v>-13892.8</v>
      </c>
    </row>
    <row r="424" spans="1:23" x14ac:dyDescent="0.25">
      <c r="A424" s="25" t="s">
        <v>769</v>
      </c>
      <c r="B424" s="41" t="s">
        <v>535</v>
      </c>
      <c r="C424" s="41" t="s">
        <v>2668</v>
      </c>
      <c r="D424" s="122" t="s">
        <v>1977</v>
      </c>
      <c r="E424" s="41" t="s">
        <v>1502</v>
      </c>
      <c r="F424" s="161">
        <v>1140</v>
      </c>
      <c r="G424" s="161"/>
      <c r="H424" s="189">
        <f t="shared" si="44"/>
        <v>0</v>
      </c>
      <c r="J424" s="204" t="s">
        <v>3077</v>
      </c>
      <c r="K424" s="39" t="s">
        <v>58</v>
      </c>
      <c r="L424" s="205">
        <v>1140</v>
      </c>
      <c r="M424" s="205">
        <v>12.35</v>
      </c>
      <c r="N424" s="205">
        <v>14079</v>
      </c>
      <c r="O424" s="214">
        <f t="shared" si="45"/>
        <v>0</v>
      </c>
      <c r="V424" s="314">
        <v>13600.2</v>
      </c>
      <c r="W424" s="214">
        <f t="shared" si="42"/>
        <v>-13600.2</v>
      </c>
    </row>
    <row r="425" spans="1:23" x14ac:dyDescent="0.25">
      <c r="A425" s="25" t="s">
        <v>770</v>
      </c>
      <c r="B425" s="41" t="s">
        <v>539</v>
      </c>
      <c r="C425" s="41" t="s">
        <v>2668</v>
      </c>
      <c r="D425" s="122" t="s">
        <v>1976</v>
      </c>
      <c r="E425" s="41" t="s">
        <v>1527</v>
      </c>
      <c r="F425" s="161">
        <v>220</v>
      </c>
      <c r="G425" s="161"/>
      <c r="H425" s="189">
        <f t="shared" si="44"/>
        <v>0</v>
      </c>
      <c r="J425" s="204" t="s">
        <v>3079</v>
      </c>
      <c r="K425" s="39" t="s">
        <v>17</v>
      </c>
      <c r="L425" s="205">
        <v>220</v>
      </c>
      <c r="M425" s="205">
        <v>11</v>
      </c>
      <c r="N425" s="205">
        <v>2420</v>
      </c>
      <c r="O425" s="214">
        <f t="shared" si="45"/>
        <v>0</v>
      </c>
      <c r="V425" s="314">
        <v>2433.1999999999998</v>
      </c>
      <c r="W425" s="214">
        <f t="shared" si="42"/>
        <v>-2433.1999999999998</v>
      </c>
    </row>
    <row r="426" spans="1:23" x14ac:dyDescent="0.25">
      <c r="A426" s="25" t="s">
        <v>771</v>
      </c>
      <c r="B426" s="41" t="s">
        <v>772</v>
      </c>
      <c r="C426" s="41" t="s">
        <v>2668</v>
      </c>
      <c r="D426" s="122" t="s">
        <v>2006</v>
      </c>
      <c r="E426" s="41" t="s">
        <v>1527</v>
      </c>
      <c r="F426" s="161">
        <v>150</v>
      </c>
      <c r="G426" s="161"/>
      <c r="H426" s="189">
        <f t="shared" si="44"/>
        <v>0</v>
      </c>
      <c r="J426" s="204" t="s">
        <v>3181</v>
      </c>
      <c r="K426" s="39" t="s">
        <v>17</v>
      </c>
      <c r="L426" s="205">
        <v>150</v>
      </c>
      <c r="M426" s="205">
        <v>28.72</v>
      </c>
      <c r="N426" s="205">
        <v>4308</v>
      </c>
      <c r="O426" s="214">
        <f t="shared" si="45"/>
        <v>0</v>
      </c>
      <c r="V426" s="314">
        <v>3879</v>
      </c>
      <c r="W426" s="214">
        <f t="shared" si="42"/>
        <v>-3879</v>
      </c>
    </row>
    <row r="427" spans="1:23" x14ac:dyDescent="0.25">
      <c r="A427" s="25" t="s">
        <v>773</v>
      </c>
      <c r="B427" s="41" t="s">
        <v>471</v>
      </c>
      <c r="C427" s="41" t="s">
        <v>2668</v>
      </c>
      <c r="D427" s="122" t="s">
        <v>1946</v>
      </c>
      <c r="E427" s="41" t="s">
        <v>1502</v>
      </c>
      <c r="F427" s="161">
        <v>950</v>
      </c>
      <c r="G427" s="161"/>
      <c r="H427" s="189">
        <f t="shared" si="44"/>
        <v>0</v>
      </c>
      <c r="J427" s="204" t="s">
        <v>3047</v>
      </c>
      <c r="K427" s="39" t="s">
        <v>58</v>
      </c>
      <c r="L427" s="205">
        <v>950</v>
      </c>
      <c r="M427" s="205">
        <v>38.229999999999997</v>
      </c>
      <c r="N427" s="205">
        <v>36318.5</v>
      </c>
      <c r="O427" s="214">
        <f t="shared" si="45"/>
        <v>0</v>
      </c>
      <c r="V427" s="314">
        <v>36356.5</v>
      </c>
      <c r="W427" s="214">
        <f t="shared" si="42"/>
        <v>-36356.5</v>
      </c>
    </row>
    <row r="428" spans="1:23" ht="24" x14ac:dyDescent="0.25">
      <c r="A428" s="25" t="s">
        <v>774</v>
      </c>
      <c r="B428" s="41" t="s">
        <v>775</v>
      </c>
      <c r="C428" s="41" t="s">
        <v>2668</v>
      </c>
      <c r="D428" s="122" t="s">
        <v>1971</v>
      </c>
      <c r="E428" s="41" t="s">
        <v>1502</v>
      </c>
      <c r="F428" s="161">
        <v>1200</v>
      </c>
      <c r="G428" s="161"/>
      <c r="H428" s="189">
        <f t="shared" si="44"/>
        <v>0</v>
      </c>
      <c r="J428" s="204" t="s">
        <v>3182</v>
      </c>
      <c r="K428" s="39" t="s">
        <v>58</v>
      </c>
      <c r="L428" s="205">
        <v>1200</v>
      </c>
      <c r="M428" s="205">
        <v>68.83</v>
      </c>
      <c r="N428" s="205">
        <v>82596</v>
      </c>
      <c r="O428" s="214">
        <f t="shared" si="45"/>
        <v>0</v>
      </c>
      <c r="V428" s="314">
        <v>85536</v>
      </c>
      <c r="W428" s="214">
        <f t="shared" si="42"/>
        <v>-85536</v>
      </c>
    </row>
    <row r="429" spans="1:23" ht="24" x14ac:dyDescent="0.25">
      <c r="A429" s="25" t="s">
        <v>776</v>
      </c>
      <c r="B429" s="41" t="s">
        <v>777</v>
      </c>
      <c r="C429" s="41" t="s">
        <v>2668</v>
      </c>
      <c r="D429" s="122" t="s">
        <v>1988</v>
      </c>
      <c r="E429" s="41" t="s">
        <v>1502</v>
      </c>
      <c r="F429" s="161">
        <v>500</v>
      </c>
      <c r="G429" s="161"/>
      <c r="H429" s="189">
        <f t="shared" si="44"/>
        <v>0</v>
      </c>
      <c r="J429" s="204" t="s">
        <v>3183</v>
      </c>
      <c r="K429" s="39" t="s">
        <v>58</v>
      </c>
      <c r="L429" s="205">
        <v>500</v>
      </c>
      <c r="M429" s="205">
        <v>14.51</v>
      </c>
      <c r="N429" s="205">
        <v>7255</v>
      </c>
      <c r="O429" s="214">
        <f t="shared" si="45"/>
        <v>0</v>
      </c>
      <c r="V429" s="314">
        <v>6390</v>
      </c>
      <c r="W429" s="214">
        <f t="shared" si="42"/>
        <v>-6390</v>
      </c>
    </row>
    <row r="430" spans="1:23" x14ac:dyDescent="0.25">
      <c r="A430" s="25" t="s">
        <v>778</v>
      </c>
      <c r="B430" s="41" t="s">
        <v>499</v>
      </c>
      <c r="C430" s="41" t="s">
        <v>2668</v>
      </c>
      <c r="D430" s="122" t="s">
        <v>2088</v>
      </c>
      <c r="E430" s="41" t="s">
        <v>1565</v>
      </c>
      <c r="F430" s="161">
        <v>280</v>
      </c>
      <c r="G430" s="161"/>
      <c r="H430" s="189">
        <f t="shared" si="44"/>
        <v>0</v>
      </c>
      <c r="J430" s="204" t="s">
        <v>3061</v>
      </c>
      <c r="K430" s="39" t="s">
        <v>2983</v>
      </c>
      <c r="L430" s="205">
        <v>280</v>
      </c>
      <c r="M430" s="205">
        <v>43.2</v>
      </c>
      <c r="N430" s="205">
        <v>12096</v>
      </c>
      <c r="O430" s="214">
        <f t="shared" si="45"/>
        <v>0</v>
      </c>
      <c r="V430" s="314">
        <v>12269.6</v>
      </c>
      <c r="W430" s="214">
        <f t="shared" si="42"/>
        <v>-12269.6</v>
      </c>
    </row>
    <row r="431" spans="1:23" x14ac:dyDescent="0.25">
      <c r="A431" s="25" t="s">
        <v>779</v>
      </c>
      <c r="B431" s="41" t="s">
        <v>780</v>
      </c>
      <c r="C431" s="41" t="s">
        <v>2668</v>
      </c>
      <c r="D431" s="122" t="s">
        <v>2091</v>
      </c>
      <c r="E431" s="41" t="s">
        <v>1527</v>
      </c>
      <c r="F431" s="161">
        <v>350</v>
      </c>
      <c r="G431" s="161"/>
      <c r="H431" s="189">
        <f t="shared" si="44"/>
        <v>0</v>
      </c>
      <c r="J431" s="204" t="s">
        <v>3184</v>
      </c>
      <c r="K431" s="39" t="s">
        <v>17</v>
      </c>
      <c r="L431" s="205">
        <v>350</v>
      </c>
      <c r="M431" s="205">
        <v>15.54</v>
      </c>
      <c r="N431" s="205">
        <v>5439</v>
      </c>
      <c r="O431" s="214">
        <f t="shared" si="45"/>
        <v>0</v>
      </c>
      <c r="V431" s="314">
        <v>5211.5</v>
      </c>
      <c r="W431" s="214">
        <f t="shared" si="42"/>
        <v>-5211.5</v>
      </c>
    </row>
    <row r="432" spans="1:23" x14ac:dyDescent="0.25">
      <c r="A432" s="25" t="s">
        <v>781</v>
      </c>
      <c r="B432" s="41" t="s">
        <v>782</v>
      </c>
      <c r="C432" s="41" t="s">
        <v>2668</v>
      </c>
      <c r="D432" s="122" t="s">
        <v>2092</v>
      </c>
      <c r="E432" s="41" t="s">
        <v>1527</v>
      </c>
      <c r="F432" s="161">
        <v>300</v>
      </c>
      <c r="G432" s="161"/>
      <c r="H432" s="189">
        <f t="shared" si="44"/>
        <v>0</v>
      </c>
      <c r="J432" s="204" t="s">
        <v>3185</v>
      </c>
      <c r="K432" s="39" t="s">
        <v>17</v>
      </c>
      <c r="L432" s="205">
        <v>300</v>
      </c>
      <c r="M432" s="205">
        <v>19.760000000000002</v>
      </c>
      <c r="N432" s="205">
        <v>5928</v>
      </c>
      <c r="O432" s="214">
        <f t="shared" si="45"/>
        <v>0</v>
      </c>
      <c r="V432" s="314">
        <v>5466</v>
      </c>
      <c r="W432" s="214">
        <f t="shared" si="42"/>
        <v>-5466</v>
      </c>
    </row>
    <row r="433" spans="1:23" x14ac:dyDescent="0.25">
      <c r="A433" s="25" t="s">
        <v>783</v>
      </c>
      <c r="B433" s="41" t="s">
        <v>784</v>
      </c>
      <c r="C433" s="41" t="s">
        <v>2668</v>
      </c>
      <c r="D433" s="122" t="s">
        <v>2386</v>
      </c>
      <c r="E433" s="41" t="s">
        <v>1527</v>
      </c>
      <c r="F433" s="161">
        <v>2</v>
      </c>
      <c r="G433" s="161"/>
      <c r="H433" s="189">
        <f t="shared" si="44"/>
        <v>0</v>
      </c>
      <c r="J433" s="204" t="s">
        <v>3186</v>
      </c>
      <c r="K433" s="39" t="s">
        <v>17</v>
      </c>
      <c r="L433" s="205">
        <v>2</v>
      </c>
      <c r="M433" s="205">
        <v>1600.17</v>
      </c>
      <c r="N433" s="205">
        <v>3200.34</v>
      </c>
      <c r="O433" s="214">
        <f t="shared" si="45"/>
        <v>0</v>
      </c>
      <c r="V433" s="314">
        <v>3230.7</v>
      </c>
      <c r="W433" s="214">
        <f t="shared" si="42"/>
        <v>-3230.7</v>
      </c>
    </row>
    <row r="434" spans="1:23" x14ac:dyDescent="0.25">
      <c r="A434" s="25" t="s">
        <v>785</v>
      </c>
      <c r="B434" s="41" t="s">
        <v>786</v>
      </c>
      <c r="C434" s="41" t="s">
        <v>2668</v>
      </c>
      <c r="D434" s="122" t="s">
        <v>2387</v>
      </c>
      <c r="E434" s="41" t="s">
        <v>1527</v>
      </c>
      <c r="F434" s="161">
        <v>2</v>
      </c>
      <c r="G434" s="161"/>
      <c r="H434" s="189">
        <f t="shared" si="44"/>
        <v>0</v>
      </c>
      <c r="J434" s="204" t="s">
        <v>3187</v>
      </c>
      <c r="K434" s="39" t="s">
        <v>17</v>
      </c>
      <c r="L434" s="205">
        <v>2</v>
      </c>
      <c r="M434" s="205">
        <v>3187.64</v>
      </c>
      <c r="N434" s="205">
        <v>6375.28</v>
      </c>
      <c r="O434" s="214">
        <f t="shared" si="45"/>
        <v>0</v>
      </c>
      <c r="V434" s="314">
        <v>6697.68</v>
      </c>
      <c r="W434" s="214">
        <f t="shared" si="42"/>
        <v>-6697.68</v>
      </c>
    </row>
    <row r="435" spans="1:23" x14ac:dyDescent="0.25">
      <c r="A435" s="25" t="s">
        <v>787</v>
      </c>
      <c r="B435" s="41" t="s">
        <v>788</v>
      </c>
      <c r="C435" s="41" t="s">
        <v>2668</v>
      </c>
      <c r="D435" s="122" t="s">
        <v>2388</v>
      </c>
      <c r="E435" s="41" t="s">
        <v>1527</v>
      </c>
      <c r="F435" s="161">
        <v>16</v>
      </c>
      <c r="G435" s="161"/>
      <c r="H435" s="189">
        <f t="shared" si="44"/>
        <v>0</v>
      </c>
      <c r="J435" s="204" t="s">
        <v>3188</v>
      </c>
      <c r="K435" s="39" t="s">
        <v>17</v>
      </c>
      <c r="L435" s="205">
        <v>16</v>
      </c>
      <c r="M435" s="205">
        <v>33.090000000000003</v>
      </c>
      <c r="N435" s="205">
        <v>529.44000000000005</v>
      </c>
      <c r="O435" s="214">
        <f t="shared" si="45"/>
        <v>0</v>
      </c>
      <c r="V435" s="314">
        <v>522.4</v>
      </c>
      <c r="W435" s="214">
        <f t="shared" si="42"/>
        <v>-522.4</v>
      </c>
    </row>
    <row r="436" spans="1:23" x14ac:dyDescent="0.25">
      <c r="A436" s="25" t="s">
        <v>789</v>
      </c>
      <c r="B436" s="41" t="s">
        <v>2389</v>
      </c>
      <c r="C436" s="41" t="s">
        <v>2668</v>
      </c>
      <c r="D436" s="122" t="s">
        <v>2390</v>
      </c>
      <c r="E436" s="41" t="s">
        <v>1527</v>
      </c>
      <c r="F436" s="161">
        <v>16</v>
      </c>
      <c r="G436" s="161"/>
      <c r="H436" s="189">
        <f t="shared" si="44"/>
        <v>0</v>
      </c>
      <c r="J436" s="204" t="s">
        <v>3189</v>
      </c>
      <c r="K436" s="39" t="s">
        <v>17</v>
      </c>
      <c r="L436" s="205">
        <v>16</v>
      </c>
      <c r="M436" s="205">
        <v>46.94</v>
      </c>
      <c r="N436" s="205">
        <v>751.04</v>
      </c>
      <c r="O436" s="214">
        <f t="shared" si="45"/>
        <v>0</v>
      </c>
      <c r="V436" s="314">
        <v>777.6</v>
      </c>
      <c r="W436" s="214">
        <f t="shared" si="42"/>
        <v>-777.6</v>
      </c>
    </row>
    <row r="437" spans="1:23" x14ac:dyDescent="0.25">
      <c r="A437" s="25" t="s">
        <v>790</v>
      </c>
      <c r="B437" s="41" t="s">
        <v>791</v>
      </c>
      <c r="C437" s="41" t="s">
        <v>2668</v>
      </c>
      <c r="D437" s="122" t="s">
        <v>2392</v>
      </c>
      <c r="E437" s="41" t="s">
        <v>1527</v>
      </c>
      <c r="F437" s="161">
        <v>35</v>
      </c>
      <c r="G437" s="161"/>
      <c r="H437" s="189">
        <f t="shared" si="44"/>
        <v>0</v>
      </c>
      <c r="J437" s="204" t="s">
        <v>3190</v>
      </c>
      <c r="K437" s="39" t="s">
        <v>17</v>
      </c>
      <c r="L437" s="205">
        <v>25</v>
      </c>
      <c r="M437" s="205">
        <v>2606.8000000000002</v>
      </c>
      <c r="N437" s="205">
        <v>65170</v>
      </c>
      <c r="O437" s="214">
        <f t="shared" si="45"/>
        <v>-10</v>
      </c>
      <c r="V437" s="314">
        <v>101578.75</v>
      </c>
      <c r="W437" s="214">
        <f t="shared" si="42"/>
        <v>-101578.75</v>
      </c>
    </row>
    <row r="438" spans="1:23" ht="24" x14ac:dyDescent="0.25">
      <c r="A438" s="25" t="s">
        <v>1523</v>
      </c>
      <c r="B438" s="41" t="s">
        <v>2391</v>
      </c>
      <c r="C438" s="41" t="s">
        <v>2668</v>
      </c>
      <c r="D438" s="122" t="s">
        <v>1525</v>
      </c>
      <c r="E438" s="41" t="s">
        <v>1527</v>
      </c>
      <c r="F438" s="161">
        <v>3</v>
      </c>
      <c r="G438" s="161"/>
      <c r="H438" s="189">
        <f t="shared" si="44"/>
        <v>0</v>
      </c>
      <c r="J438" s="204"/>
      <c r="K438" s="39"/>
      <c r="L438" s="205"/>
      <c r="M438" s="205"/>
      <c r="N438" s="205"/>
      <c r="O438" s="214">
        <f t="shared" si="45"/>
        <v>-3</v>
      </c>
      <c r="V438" s="314">
        <v>49365.15</v>
      </c>
      <c r="W438" s="214">
        <f t="shared" si="42"/>
        <v>-49365.15</v>
      </c>
    </row>
    <row r="439" spans="1:23" ht="24" x14ac:dyDescent="0.25">
      <c r="A439" s="25" t="s">
        <v>793</v>
      </c>
      <c r="B439" s="41" t="s">
        <v>792</v>
      </c>
      <c r="C439" s="41" t="s">
        <v>2668</v>
      </c>
      <c r="D439" s="122" t="s">
        <v>2393</v>
      </c>
      <c r="E439" s="41" t="s">
        <v>1527</v>
      </c>
      <c r="F439" s="161">
        <v>6</v>
      </c>
      <c r="G439" s="161"/>
      <c r="H439" s="189">
        <f t="shared" si="44"/>
        <v>0</v>
      </c>
      <c r="J439" s="204" t="s">
        <v>3191</v>
      </c>
      <c r="K439" s="39" t="s">
        <v>17</v>
      </c>
      <c r="L439" s="205">
        <v>6</v>
      </c>
      <c r="M439" s="205">
        <v>969.33</v>
      </c>
      <c r="N439" s="205">
        <v>5815.98</v>
      </c>
      <c r="O439" s="214">
        <f t="shared" si="45"/>
        <v>0</v>
      </c>
      <c r="V439" s="314">
        <v>5136</v>
      </c>
      <c r="W439" s="214">
        <f t="shared" si="42"/>
        <v>-5136</v>
      </c>
    </row>
    <row r="440" spans="1:23" x14ac:dyDescent="0.25">
      <c r="A440" s="25" t="s">
        <v>795</v>
      </c>
      <c r="B440" s="41" t="s">
        <v>794</v>
      </c>
      <c r="C440" s="41" t="s">
        <v>2668</v>
      </c>
      <c r="D440" s="122" t="s">
        <v>2402</v>
      </c>
      <c r="E440" s="41" t="s">
        <v>1527</v>
      </c>
      <c r="F440" s="161">
        <v>6</v>
      </c>
      <c r="G440" s="161"/>
      <c r="H440" s="189">
        <f t="shared" si="44"/>
        <v>0</v>
      </c>
      <c r="J440" s="204" t="s">
        <v>3192</v>
      </c>
      <c r="K440" s="39" t="s">
        <v>17</v>
      </c>
      <c r="L440" s="205">
        <v>6</v>
      </c>
      <c r="M440" s="205">
        <v>630.49</v>
      </c>
      <c r="N440" s="205">
        <v>3782.94</v>
      </c>
      <c r="O440" s="214">
        <f t="shared" si="45"/>
        <v>0</v>
      </c>
      <c r="V440" s="314">
        <v>3013.38</v>
      </c>
      <c r="W440" s="214">
        <f t="shared" si="42"/>
        <v>-3013.38</v>
      </c>
    </row>
    <row r="441" spans="1:23" x14ac:dyDescent="0.25">
      <c r="A441" s="25" t="s">
        <v>797</v>
      </c>
      <c r="B441" s="41" t="s">
        <v>796</v>
      </c>
      <c r="C441" s="41" t="s">
        <v>2668</v>
      </c>
      <c r="D441" s="122" t="s">
        <v>2396</v>
      </c>
      <c r="E441" s="41" t="s">
        <v>1527</v>
      </c>
      <c r="F441" s="161">
        <v>20</v>
      </c>
      <c r="G441" s="161"/>
      <c r="H441" s="189">
        <f t="shared" si="44"/>
        <v>0</v>
      </c>
      <c r="J441" s="204" t="s">
        <v>3193</v>
      </c>
      <c r="K441" s="39" t="s">
        <v>17</v>
      </c>
      <c r="L441" s="205">
        <v>20</v>
      </c>
      <c r="M441" s="205">
        <v>823.26</v>
      </c>
      <c r="N441" s="205">
        <v>16465.2</v>
      </c>
      <c r="O441" s="214">
        <f t="shared" si="45"/>
        <v>0</v>
      </c>
      <c r="V441" s="314">
        <v>17881</v>
      </c>
      <c r="W441" s="214">
        <f t="shared" si="42"/>
        <v>-17881</v>
      </c>
    </row>
    <row r="442" spans="1:23" x14ac:dyDescent="0.25">
      <c r="A442" s="25" t="s">
        <v>799</v>
      </c>
      <c r="B442" s="41" t="s">
        <v>798</v>
      </c>
      <c r="C442" s="41" t="s">
        <v>2668</v>
      </c>
      <c r="D442" s="122" t="s">
        <v>2397</v>
      </c>
      <c r="E442" s="41" t="s">
        <v>1527</v>
      </c>
      <c r="F442" s="161">
        <v>360</v>
      </c>
      <c r="G442" s="161"/>
      <c r="H442" s="189">
        <f t="shared" si="44"/>
        <v>0</v>
      </c>
      <c r="J442" s="204" t="s">
        <v>3194</v>
      </c>
      <c r="K442" s="39" t="s">
        <v>17</v>
      </c>
      <c r="L442" s="205">
        <v>360</v>
      </c>
      <c r="M442" s="205">
        <v>63.44</v>
      </c>
      <c r="N442" s="205">
        <v>22838.400000000001</v>
      </c>
      <c r="O442" s="214">
        <f t="shared" si="45"/>
        <v>0</v>
      </c>
      <c r="V442" s="314">
        <v>21441.599999999999</v>
      </c>
      <c r="W442" s="214">
        <f t="shared" si="42"/>
        <v>-21441.599999999999</v>
      </c>
    </row>
    <row r="443" spans="1:23" x14ac:dyDescent="0.25">
      <c r="A443" s="25" t="s">
        <v>801</v>
      </c>
      <c r="B443" s="41" t="s">
        <v>800</v>
      </c>
      <c r="C443" s="41" t="s">
        <v>2668</v>
      </c>
      <c r="D443" s="122" t="s">
        <v>2400</v>
      </c>
      <c r="E443" s="41" t="s">
        <v>1527</v>
      </c>
      <c r="F443" s="161">
        <v>360</v>
      </c>
      <c r="G443" s="161"/>
      <c r="H443" s="189">
        <f t="shared" si="44"/>
        <v>0</v>
      </c>
      <c r="J443" s="204" t="s">
        <v>3195</v>
      </c>
      <c r="K443" s="39" t="s">
        <v>17</v>
      </c>
      <c r="L443" s="205">
        <v>360</v>
      </c>
      <c r="M443" s="205">
        <v>162.47</v>
      </c>
      <c r="N443" s="205">
        <v>58489.2</v>
      </c>
      <c r="O443" s="214">
        <f t="shared" si="45"/>
        <v>0</v>
      </c>
      <c r="V443" s="314">
        <v>59353.2</v>
      </c>
      <c r="W443" s="214">
        <f t="shared" si="42"/>
        <v>-59353.2</v>
      </c>
    </row>
    <row r="444" spans="1:23" x14ac:dyDescent="0.25">
      <c r="A444" s="25" t="s">
        <v>803</v>
      </c>
      <c r="B444" s="41" t="s">
        <v>802</v>
      </c>
      <c r="C444" s="41" t="s">
        <v>2668</v>
      </c>
      <c r="D444" s="122" t="s">
        <v>2398</v>
      </c>
      <c r="E444" s="41" t="s">
        <v>1527</v>
      </c>
      <c r="F444" s="161">
        <v>20</v>
      </c>
      <c r="G444" s="161"/>
      <c r="H444" s="189">
        <f t="shared" si="44"/>
        <v>0</v>
      </c>
      <c r="J444" s="204" t="s">
        <v>3196</v>
      </c>
      <c r="K444" s="39" t="s">
        <v>17</v>
      </c>
      <c r="L444" s="205">
        <v>20</v>
      </c>
      <c r="M444" s="205">
        <v>781.77</v>
      </c>
      <c r="N444" s="205">
        <v>15635.4</v>
      </c>
      <c r="O444" s="214">
        <f t="shared" si="45"/>
        <v>0</v>
      </c>
      <c r="V444" s="314">
        <v>17420.599999999999</v>
      </c>
      <c r="W444" s="214">
        <f t="shared" si="42"/>
        <v>-17420.599999999999</v>
      </c>
    </row>
    <row r="445" spans="1:23" x14ac:dyDescent="0.25">
      <c r="A445" s="25" t="s">
        <v>805</v>
      </c>
      <c r="B445" s="41" t="s">
        <v>804</v>
      </c>
      <c r="C445" s="41" t="s">
        <v>2668</v>
      </c>
      <c r="D445" s="122" t="s">
        <v>2399</v>
      </c>
      <c r="E445" s="41" t="s">
        <v>1527</v>
      </c>
      <c r="F445" s="161">
        <v>20</v>
      </c>
      <c r="G445" s="161"/>
      <c r="H445" s="189">
        <f t="shared" si="44"/>
        <v>0</v>
      </c>
      <c r="J445" s="204" t="s">
        <v>3197</v>
      </c>
      <c r="K445" s="39" t="s">
        <v>17</v>
      </c>
      <c r="L445" s="205">
        <v>20</v>
      </c>
      <c r="M445" s="205">
        <v>553.89</v>
      </c>
      <c r="N445" s="205">
        <v>11077.8</v>
      </c>
      <c r="O445" s="214">
        <f t="shared" si="45"/>
        <v>0</v>
      </c>
      <c r="V445" s="314">
        <v>11503.2</v>
      </c>
      <c r="W445" s="214">
        <f t="shared" si="42"/>
        <v>-11503.2</v>
      </c>
    </row>
    <row r="446" spans="1:23" x14ac:dyDescent="0.25">
      <c r="A446" s="25" t="s">
        <v>807</v>
      </c>
      <c r="B446" s="41" t="s">
        <v>806</v>
      </c>
      <c r="C446" s="41" t="s">
        <v>2668</v>
      </c>
      <c r="D446" s="122" t="s">
        <v>2403</v>
      </c>
      <c r="E446" s="41" t="s">
        <v>1527</v>
      </c>
      <c r="F446" s="161">
        <v>40</v>
      </c>
      <c r="G446" s="161"/>
      <c r="H446" s="189">
        <f t="shared" si="44"/>
        <v>0</v>
      </c>
      <c r="J446" s="204" t="s">
        <v>3198</v>
      </c>
      <c r="K446" s="39" t="s">
        <v>17</v>
      </c>
      <c r="L446" s="205">
        <v>40</v>
      </c>
      <c r="M446" s="205">
        <v>217.81</v>
      </c>
      <c r="N446" s="205">
        <v>8712.4</v>
      </c>
      <c r="O446" s="214">
        <f t="shared" si="45"/>
        <v>0</v>
      </c>
      <c r="V446" s="314">
        <v>6984.4</v>
      </c>
      <c r="W446" s="214">
        <f t="shared" si="42"/>
        <v>-6984.4</v>
      </c>
    </row>
    <row r="447" spans="1:23" x14ac:dyDescent="0.25">
      <c r="A447" s="25" t="s">
        <v>809</v>
      </c>
      <c r="B447" s="41" t="s">
        <v>808</v>
      </c>
      <c r="C447" s="41" t="s">
        <v>2668</v>
      </c>
      <c r="D447" s="122" t="s">
        <v>2404</v>
      </c>
      <c r="E447" s="41" t="s">
        <v>1527</v>
      </c>
      <c r="F447" s="161">
        <v>3</v>
      </c>
      <c r="G447" s="161"/>
      <c r="H447" s="189">
        <f t="shared" si="44"/>
        <v>0</v>
      </c>
      <c r="J447" s="204" t="s">
        <v>3199</v>
      </c>
      <c r="K447" s="39" t="s">
        <v>17</v>
      </c>
      <c r="L447" s="205">
        <v>3</v>
      </c>
      <c r="M447" s="205">
        <v>87.68</v>
      </c>
      <c r="N447" s="205">
        <v>263.04000000000002</v>
      </c>
      <c r="O447" s="214">
        <f t="shared" si="45"/>
        <v>0</v>
      </c>
      <c r="V447" s="314">
        <v>262.26</v>
      </c>
      <c r="W447" s="214">
        <f t="shared" si="42"/>
        <v>-262.26</v>
      </c>
    </row>
    <row r="448" spans="1:23" x14ac:dyDescent="0.25">
      <c r="A448" s="25" t="s">
        <v>811</v>
      </c>
      <c r="B448" s="41" t="s">
        <v>810</v>
      </c>
      <c r="C448" s="41" t="s">
        <v>2668</v>
      </c>
      <c r="D448" s="122" t="s">
        <v>2405</v>
      </c>
      <c r="E448" s="41" t="s">
        <v>1527</v>
      </c>
      <c r="F448" s="161">
        <v>6</v>
      </c>
      <c r="G448" s="161"/>
      <c r="H448" s="189">
        <f t="shared" si="44"/>
        <v>0</v>
      </c>
      <c r="J448" s="204" t="s">
        <v>3200</v>
      </c>
      <c r="K448" s="39" t="s">
        <v>17</v>
      </c>
      <c r="L448" s="205">
        <v>6</v>
      </c>
      <c r="M448" s="205">
        <v>91.57</v>
      </c>
      <c r="N448" s="205">
        <v>549.41999999999996</v>
      </c>
      <c r="O448" s="214">
        <f t="shared" si="45"/>
        <v>0</v>
      </c>
      <c r="V448" s="314">
        <v>577.26</v>
      </c>
      <c r="W448" s="214">
        <f t="shared" si="42"/>
        <v>-577.26</v>
      </c>
    </row>
    <row r="449" spans="1:23" x14ac:dyDescent="0.25">
      <c r="A449" s="25" t="s">
        <v>813</v>
      </c>
      <c r="B449" s="41" t="s">
        <v>812</v>
      </c>
      <c r="C449" s="41" t="s">
        <v>2668</v>
      </c>
      <c r="D449" s="122" t="s">
        <v>2406</v>
      </c>
      <c r="E449" s="41" t="s">
        <v>1527</v>
      </c>
      <c r="F449" s="161">
        <v>6</v>
      </c>
      <c r="G449" s="161"/>
      <c r="H449" s="189">
        <f t="shared" si="44"/>
        <v>0</v>
      </c>
      <c r="J449" s="204" t="s">
        <v>3201</v>
      </c>
      <c r="K449" s="39" t="s">
        <v>17</v>
      </c>
      <c r="L449" s="205">
        <v>6</v>
      </c>
      <c r="M449" s="205">
        <v>94.45</v>
      </c>
      <c r="N449" s="205">
        <v>566.70000000000005</v>
      </c>
      <c r="O449" s="214">
        <f t="shared" si="45"/>
        <v>0</v>
      </c>
      <c r="V449" s="314">
        <v>595.32000000000005</v>
      </c>
      <c r="W449" s="214">
        <f t="shared" si="42"/>
        <v>-595.32000000000005</v>
      </c>
    </row>
    <row r="450" spans="1:23" x14ac:dyDescent="0.25">
      <c r="A450" s="25" t="s">
        <v>815</v>
      </c>
      <c r="B450" s="41" t="s">
        <v>814</v>
      </c>
      <c r="C450" s="41" t="s">
        <v>2668</v>
      </c>
      <c r="D450" s="122" t="s">
        <v>2407</v>
      </c>
      <c r="E450" s="41" t="s">
        <v>1527</v>
      </c>
      <c r="F450" s="161">
        <v>60</v>
      </c>
      <c r="G450" s="161"/>
      <c r="H450" s="189">
        <f t="shared" si="44"/>
        <v>0</v>
      </c>
      <c r="J450" s="204" t="s">
        <v>3202</v>
      </c>
      <c r="K450" s="39" t="s">
        <v>17</v>
      </c>
      <c r="L450" s="205">
        <v>60</v>
      </c>
      <c r="M450" s="205">
        <v>16.100000000000001</v>
      </c>
      <c r="N450" s="205">
        <v>966</v>
      </c>
      <c r="O450" s="214">
        <f t="shared" si="45"/>
        <v>0</v>
      </c>
      <c r="V450" s="314">
        <v>1071</v>
      </c>
      <c r="W450" s="214">
        <f t="shared" si="42"/>
        <v>-1071</v>
      </c>
    </row>
    <row r="451" spans="1:23" x14ac:dyDescent="0.25">
      <c r="A451" s="25" t="s">
        <v>817</v>
      </c>
      <c r="B451" s="41" t="s">
        <v>816</v>
      </c>
      <c r="C451" s="41" t="s">
        <v>2668</v>
      </c>
      <c r="D451" s="122" t="s">
        <v>2408</v>
      </c>
      <c r="E451" s="41" t="s">
        <v>1527</v>
      </c>
      <c r="F451" s="161">
        <v>4</v>
      </c>
      <c r="G451" s="161"/>
      <c r="H451" s="189">
        <f t="shared" si="44"/>
        <v>0</v>
      </c>
      <c r="J451" s="204" t="s">
        <v>3203</v>
      </c>
      <c r="K451" s="39" t="s">
        <v>17</v>
      </c>
      <c r="L451" s="205">
        <v>4</v>
      </c>
      <c r="M451" s="205">
        <v>36.56</v>
      </c>
      <c r="N451" s="205">
        <v>146.24</v>
      </c>
      <c r="O451" s="214">
        <f t="shared" si="45"/>
        <v>0</v>
      </c>
      <c r="V451" s="314">
        <v>149.44</v>
      </c>
      <c r="W451" s="214">
        <f t="shared" si="42"/>
        <v>-149.44</v>
      </c>
    </row>
    <row r="452" spans="1:23" x14ac:dyDescent="0.25">
      <c r="A452" s="25" t="s">
        <v>819</v>
      </c>
      <c r="B452" s="41" t="s">
        <v>818</v>
      </c>
      <c r="C452" s="41" t="s">
        <v>2668</v>
      </c>
      <c r="D452" s="122" t="s">
        <v>2409</v>
      </c>
      <c r="E452" s="41" t="s">
        <v>1527</v>
      </c>
      <c r="F452" s="163">
        <v>1</v>
      </c>
      <c r="G452" s="161"/>
      <c r="H452" s="189">
        <f t="shared" si="44"/>
        <v>0</v>
      </c>
      <c r="J452" s="204" t="s">
        <v>3204</v>
      </c>
      <c r="K452" s="39" t="s">
        <v>17</v>
      </c>
      <c r="L452" s="205">
        <v>1</v>
      </c>
      <c r="M452" s="205">
        <v>49.65</v>
      </c>
      <c r="N452" s="205">
        <v>49.65</v>
      </c>
      <c r="O452" s="214">
        <f t="shared" si="45"/>
        <v>0</v>
      </c>
      <c r="V452" s="314">
        <v>53.64</v>
      </c>
      <c r="W452" s="214">
        <f t="shared" si="42"/>
        <v>-53.64</v>
      </c>
    </row>
    <row r="453" spans="1:23" x14ac:dyDescent="0.25">
      <c r="A453" s="25" t="s">
        <v>820</v>
      </c>
      <c r="B453" s="41" t="s">
        <v>756</v>
      </c>
      <c r="C453" s="41" t="s">
        <v>2668</v>
      </c>
      <c r="D453" s="122" t="s">
        <v>2031</v>
      </c>
      <c r="E453" s="41" t="s">
        <v>1502</v>
      </c>
      <c r="F453" s="163">
        <v>18600</v>
      </c>
      <c r="G453" s="161"/>
      <c r="H453" s="189">
        <f t="shared" si="44"/>
        <v>0</v>
      </c>
      <c r="J453" s="204" t="s">
        <v>3177</v>
      </c>
      <c r="K453" s="39" t="s">
        <v>58</v>
      </c>
      <c r="L453" s="205">
        <v>14600</v>
      </c>
      <c r="M453" s="205">
        <v>23.18</v>
      </c>
      <c r="N453" s="205">
        <v>338428</v>
      </c>
      <c r="O453" s="214">
        <f t="shared" si="45"/>
        <v>-4000</v>
      </c>
      <c r="V453" s="314">
        <v>405480</v>
      </c>
      <c r="W453" s="214">
        <f t="shared" si="42"/>
        <v>-405480</v>
      </c>
    </row>
    <row r="454" spans="1:23" ht="24" x14ac:dyDescent="0.25">
      <c r="A454" s="25" t="s">
        <v>822</v>
      </c>
      <c r="B454" s="41" t="s">
        <v>821</v>
      </c>
      <c r="C454" s="41" t="s">
        <v>2668</v>
      </c>
      <c r="D454" s="122" t="s">
        <v>2058</v>
      </c>
      <c r="E454" s="41" t="s">
        <v>1502</v>
      </c>
      <c r="F454" s="163">
        <v>2500</v>
      </c>
      <c r="G454" s="161"/>
      <c r="H454" s="189">
        <f t="shared" si="44"/>
        <v>0</v>
      </c>
      <c r="J454" s="204" t="s">
        <v>3205</v>
      </c>
      <c r="K454" s="39" t="s">
        <v>58</v>
      </c>
      <c r="L454" s="205">
        <v>1500</v>
      </c>
      <c r="M454" s="205">
        <v>27.63</v>
      </c>
      <c r="N454" s="205">
        <v>41445</v>
      </c>
      <c r="O454" s="214">
        <f t="shared" si="45"/>
        <v>-1000</v>
      </c>
      <c r="V454" s="314">
        <v>58275</v>
      </c>
      <c r="W454" s="214">
        <f t="shared" si="42"/>
        <v>-58275</v>
      </c>
    </row>
    <row r="455" spans="1:23" x14ac:dyDescent="0.25">
      <c r="A455" s="25" t="s">
        <v>824</v>
      </c>
      <c r="B455" s="41" t="s">
        <v>823</v>
      </c>
      <c r="C455" s="41" t="s">
        <v>2668</v>
      </c>
      <c r="D455" s="122" t="s">
        <v>2394</v>
      </c>
      <c r="E455" s="41" t="s">
        <v>1527</v>
      </c>
      <c r="F455" s="163">
        <v>360</v>
      </c>
      <c r="G455" s="161"/>
      <c r="H455" s="189">
        <f t="shared" si="44"/>
        <v>0</v>
      </c>
      <c r="J455" s="204" t="s">
        <v>3206</v>
      </c>
      <c r="K455" s="39" t="s">
        <v>17</v>
      </c>
      <c r="L455" s="205">
        <v>360</v>
      </c>
      <c r="M455" s="205">
        <v>169.62</v>
      </c>
      <c r="N455" s="205">
        <v>61063.199999999997</v>
      </c>
      <c r="O455" s="214">
        <f t="shared" si="45"/>
        <v>0</v>
      </c>
      <c r="V455" s="314">
        <v>64771.199999999997</v>
      </c>
      <c r="W455" s="214">
        <f t="shared" si="42"/>
        <v>-64771.199999999997</v>
      </c>
    </row>
    <row r="456" spans="1:23" x14ac:dyDescent="0.25">
      <c r="A456" s="25" t="s">
        <v>826</v>
      </c>
      <c r="B456" s="41" t="s">
        <v>825</v>
      </c>
      <c r="C456" s="41" t="s">
        <v>2668</v>
      </c>
      <c r="D456" s="122" t="s">
        <v>2077</v>
      </c>
      <c r="E456" s="41" t="s">
        <v>1527</v>
      </c>
      <c r="F456" s="161">
        <v>360</v>
      </c>
      <c r="G456" s="161"/>
      <c r="H456" s="189">
        <f t="shared" si="44"/>
        <v>0</v>
      </c>
      <c r="J456" s="204" t="s">
        <v>3207</v>
      </c>
      <c r="K456" s="39" t="s">
        <v>17</v>
      </c>
      <c r="L456" s="205">
        <v>360</v>
      </c>
      <c r="M456" s="205">
        <v>72.150000000000006</v>
      </c>
      <c r="N456" s="205">
        <v>25974</v>
      </c>
      <c r="O456" s="214">
        <f t="shared" si="45"/>
        <v>0</v>
      </c>
      <c r="V456" s="314">
        <v>26942.400000000001</v>
      </c>
      <c r="W456" s="214">
        <f t="shared" si="42"/>
        <v>-26942.400000000001</v>
      </c>
    </row>
    <row r="457" spans="1:23" x14ac:dyDescent="0.25">
      <c r="A457" s="34" t="s">
        <v>1524</v>
      </c>
      <c r="B457" s="41" t="s">
        <v>1480</v>
      </c>
      <c r="C457" s="41"/>
      <c r="D457" s="122" t="s">
        <v>827</v>
      </c>
      <c r="E457" s="41" t="s">
        <v>17</v>
      </c>
      <c r="F457" s="161">
        <v>6</v>
      </c>
      <c r="G457" s="161"/>
      <c r="H457" s="189">
        <f t="shared" si="44"/>
        <v>0</v>
      </c>
      <c r="J457" s="204" t="s">
        <v>827</v>
      </c>
      <c r="K457" s="39" t="s">
        <v>17</v>
      </c>
      <c r="L457" s="205">
        <v>6</v>
      </c>
      <c r="M457" s="205">
        <v>680.1</v>
      </c>
      <c r="N457" s="205">
        <v>4080.6</v>
      </c>
      <c r="O457" s="214">
        <f t="shared" si="45"/>
        <v>0</v>
      </c>
      <c r="V457" s="314">
        <v>4080.6</v>
      </c>
      <c r="W457" s="214">
        <f t="shared" si="42"/>
        <v>-4080.6</v>
      </c>
    </row>
    <row r="458" spans="1:23" x14ac:dyDescent="0.25">
      <c r="A458" s="252" t="s">
        <v>1526</v>
      </c>
      <c r="B458" s="42" t="s">
        <v>2401</v>
      </c>
      <c r="C458" s="42" t="s">
        <v>2668</v>
      </c>
      <c r="D458" s="122" t="s">
        <v>2654</v>
      </c>
      <c r="E458" s="41" t="s">
        <v>1527</v>
      </c>
      <c r="F458" s="222">
        <v>25</v>
      </c>
      <c r="G458" s="161"/>
      <c r="H458" s="225">
        <f t="shared" si="44"/>
        <v>0</v>
      </c>
      <c r="J458" s="216"/>
      <c r="K458" s="217"/>
      <c r="L458" s="218"/>
      <c r="M458" s="218"/>
      <c r="N458" s="205"/>
      <c r="O458" s="214"/>
      <c r="V458" s="314">
        <v>26258.5</v>
      </c>
      <c r="W458" s="214">
        <f t="shared" si="42"/>
        <v>-26258.5</v>
      </c>
    </row>
    <row r="459" spans="1:23" x14ac:dyDescent="0.25">
      <c r="A459" s="252" t="s">
        <v>1529</v>
      </c>
      <c r="B459" s="42" t="s">
        <v>1530</v>
      </c>
      <c r="C459" s="42" t="s">
        <v>2668</v>
      </c>
      <c r="D459" s="122" t="s">
        <v>1528</v>
      </c>
      <c r="E459" s="41" t="s">
        <v>1527</v>
      </c>
      <c r="F459" s="222">
        <v>80</v>
      </c>
      <c r="G459" s="161"/>
      <c r="H459" s="225">
        <f t="shared" si="44"/>
        <v>0</v>
      </c>
      <c r="J459" s="216"/>
      <c r="K459" s="217"/>
      <c r="L459" s="218"/>
      <c r="M459" s="218"/>
      <c r="N459" s="205"/>
      <c r="O459" s="214"/>
      <c r="V459" s="314">
        <v>331854.40000000002</v>
      </c>
      <c r="W459" s="214">
        <f t="shared" si="42"/>
        <v>-331854.40000000002</v>
      </c>
    </row>
    <row r="460" spans="1:23" ht="24" x14ac:dyDescent="0.25">
      <c r="A460" s="252" t="s">
        <v>1533</v>
      </c>
      <c r="B460" s="42" t="s">
        <v>1581</v>
      </c>
      <c r="C460" s="42" t="s">
        <v>2668</v>
      </c>
      <c r="D460" s="122" t="s">
        <v>1582</v>
      </c>
      <c r="E460" s="41" t="s">
        <v>1527</v>
      </c>
      <c r="F460" s="222">
        <v>4</v>
      </c>
      <c r="G460" s="161"/>
      <c r="H460" s="225">
        <f t="shared" si="44"/>
        <v>0</v>
      </c>
      <c r="J460" s="216"/>
      <c r="K460" s="217"/>
      <c r="L460" s="218"/>
      <c r="M460" s="218"/>
      <c r="N460" s="205"/>
      <c r="O460" s="214"/>
      <c r="V460" s="314">
        <v>22040.84</v>
      </c>
      <c r="W460" s="214">
        <f t="shared" si="42"/>
        <v>-22040.84</v>
      </c>
    </row>
    <row r="461" spans="1:23" ht="24" x14ac:dyDescent="0.25">
      <c r="A461" s="252" t="s">
        <v>1534</v>
      </c>
      <c r="B461" s="42" t="s">
        <v>1536</v>
      </c>
      <c r="C461" s="42" t="s">
        <v>2668</v>
      </c>
      <c r="D461" s="122" t="s">
        <v>1531</v>
      </c>
      <c r="E461" s="41" t="s">
        <v>1527</v>
      </c>
      <c r="F461" s="222">
        <v>1</v>
      </c>
      <c r="G461" s="161"/>
      <c r="H461" s="225">
        <f t="shared" si="44"/>
        <v>0</v>
      </c>
      <c r="J461" s="216"/>
      <c r="K461" s="217"/>
      <c r="L461" s="218"/>
      <c r="M461" s="218"/>
      <c r="N461" s="205"/>
      <c r="O461" s="214"/>
      <c r="V461" s="314">
        <v>1995.24</v>
      </c>
      <c r="W461" s="214">
        <f t="shared" si="42"/>
        <v>-1995.24</v>
      </c>
    </row>
    <row r="462" spans="1:23" ht="24" x14ac:dyDescent="0.25">
      <c r="A462" s="252" t="s">
        <v>1580</v>
      </c>
      <c r="B462" s="42" t="s">
        <v>1535</v>
      </c>
      <c r="C462" s="42" t="s">
        <v>2668</v>
      </c>
      <c r="D462" s="122" t="s">
        <v>1532</v>
      </c>
      <c r="E462" s="41" t="s">
        <v>1527</v>
      </c>
      <c r="F462" s="222">
        <v>1</v>
      </c>
      <c r="G462" s="161"/>
      <c r="H462" s="225">
        <f t="shared" si="44"/>
        <v>0</v>
      </c>
      <c r="J462" s="216"/>
      <c r="K462" s="217"/>
      <c r="L462" s="218"/>
      <c r="M462" s="218"/>
      <c r="N462" s="205"/>
      <c r="O462" s="214"/>
      <c r="V462" s="314">
        <v>4594.66</v>
      </c>
      <c r="W462" s="214">
        <f t="shared" ref="W462:W525" si="46">H462-V462</f>
        <v>-4594.66</v>
      </c>
    </row>
    <row r="463" spans="1:23" x14ac:dyDescent="0.25">
      <c r="A463" s="26" t="s">
        <v>828</v>
      </c>
      <c r="B463" s="48" t="s">
        <v>829</v>
      </c>
      <c r="C463" s="48"/>
      <c r="D463" s="123"/>
      <c r="E463" s="49"/>
      <c r="F463" s="162"/>
      <c r="G463" s="162"/>
      <c r="H463" s="190">
        <f>SUM(H464:H504)</f>
        <v>0</v>
      </c>
      <c r="N463" s="206">
        <v>491384.1</v>
      </c>
      <c r="O463" s="214"/>
      <c r="V463" s="315">
        <v>902109.5199999999</v>
      </c>
      <c r="W463" s="214">
        <f t="shared" si="46"/>
        <v>-902109.5199999999</v>
      </c>
    </row>
    <row r="464" spans="1:23" ht="24" x14ac:dyDescent="0.25">
      <c r="A464" s="25" t="s">
        <v>830</v>
      </c>
      <c r="B464" s="41" t="s">
        <v>831</v>
      </c>
      <c r="C464" s="41" t="s">
        <v>2668</v>
      </c>
      <c r="D464" s="122" t="s">
        <v>1700</v>
      </c>
      <c r="E464" s="41" t="s">
        <v>1606</v>
      </c>
      <c r="F464" s="161">
        <v>16.8</v>
      </c>
      <c r="G464" s="161"/>
      <c r="H464" s="189">
        <f t="shared" ref="H464:H504" si="47">ROUND((F464*G464),2)</f>
        <v>0</v>
      </c>
      <c r="J464" s="204" t="s">
        <v>3208</v>
      </c>
      <c r="K464" s="39" t="s">
        <v>2891</v>
      </c>
      <c r="L464" s="205">
        <v>16.8</v>
      </c>
      <c r="M464" s="205">
        <v>92.21</v>
      </c>
      <c r="N464" s="205">
        <v>1549.13</v>
      </c>
      <c r="O464" s="214">
        <f t="shared" ref="O464:O497" si="48">F464-L464</f>
        <v>0</v>
      </c>
      <c r="V464" s="314">
        <v>1723.51</v>
      </c>
      <c r="W464" s="214">
        <f t="shared" si="46"/>
        <v>-1723.51</v>
      </c>
    </row>
    <row r="465" spans="1:23" x14ac:dyDescent="0.25">
      <c r="A465" s="25" t="s">
        <v>832</v>
      </c>
      <c r="B465" s="41" t="s">
        <v>105</v>
      </c>
      <c r="C465" s="41" t="s">
        <v>2668</v>
      </c>
      <c r="D465" s="122" t="s">
        <v>1636</v>
      </c>
      <c r="E465" s="41" t="s">
        <v>1606</v>
      </c>
      <c r="F465" s="161">
        <v>2.4</v>
      </c>
      <c r="G465" s="161"/>
      <c r="H465" s="189">
        <f t="shared" si="47"/>
        <v>0</v>
      </c>
      <c r="J465" s="204" t="s">
        <v>2898</v>
      </c>
      <c r="K465" s="39" t="s">
        <v>2891</v>
      </c>
      <c r="L465" s="205">
        <v>2.4</v>
      </c>
      <c r="M465" s="205">
        <v>214.17</v>
      </c>
      <c r="N465" s="205">
        <v>514.01</v>
      </c>
      <c r="O465" s="214">
        <f t="shared" si="48"/>
        <v>0</v>
      </c>
      <c r="V465" s="314">
        <v>514.01</v>
      </c>
      <c r="W465" s="214">
        <f t="shared" si="46"/>
        <v>-514.01</v>
      </c>
    </row>
    <row r="466" spans="1:23" x14ac:dyDescent="0.25">
      <c r="A466" s="25" t="s">
        <v>833</v>
      </c>
      <c r="B466" s="41" t="s">
        <v>111</v>
      </c>
      <c r="C466" s="41" t="s">
        <v>2668</v>
      </c>
      <c r="D466" s="122" t="s">
        <v>1642</v>
      </c>
      <c r="E466" s="41" t="s">
        <v>1507</v>
      </c>
      <c r="F466" s="161">
        <v>144</v>
      </c>
      <c r="G466" s="161"/>
      <c r="H466" s="189">
        <f t="shared" si="47"/>
        <v>0</v>
      </c>
      <c r="J466" s="204" t="s">
        <v>2901</v>
      </c>
      <c r="K466" s="39" t="s">
        <v>40</v>
      </c>
      <c r="L466" s="205">
        <v>144</v>
      </c>
      <c r="M466" s="205">
        <v>5.84</v>
      </c>
      <c r="N466" s="205">
        <v>840.96</v>
      </c>
      <c r="O466" s="214">
        <f t="shared" si="48"/>
        <v>0</v>
      </c>
      <c r="V466" s="314">
        <v>840.96</v>
      </c>
      <c r="W466" s="214">
        <f t="shared" si="46"/>
        <v>-840.96</v>
      </c>
    </row>
    <row r="467" spans="1:23" x14ac:dyDescent="0.25">
      <c r="A467" s="25" t="s">
        <v>834</v>
      </c>
      <c r="B467" s="41" t="s">
        <v>835</v>
      </c>
      <c r="C467" s="41" t="s">
        <v>2668</v>
      </c>
      <c r="D467" s="122" t="s">
        <v>1649</v>
      </c>
      <c r="E467" s="41" t="s">
        <v>1507</v>
      </c>
      <c r="F467" s="161">
        <v>30</v>
      </c>
      <c r="G467" s="161"/>
      <c r="H467" s="189">
        <f t="shared" si="47"/>
        <v>0</v>
      </c>
      <c r="J467" s="204" t="s">
        <v>3209</v>
      </c>
      <c r="K467" s="39" t="s">
        <v>40</v>
      </c>
      <c r="L467" s="205">
        <v>30</v>
      </c>
      <c r="M467" s="205">
        <v>15.66</v>
      </c>
      <c r="N467" s="205">
        <v>469.8</v>
      </c>
      <c r="O467" s="214">
        <f t="shared" si="48"/>
        <v>0</v>
      </c>
      <c r="V467" s="314">
        <v>469.8</v>
      </c>
      <c r="W467" s="214">
        <f t="shared" si="46"/>
        <v>-469.8</v>
      </c>
    </row>
    <row r="468" spans="1:23" ht="24" x14ac:dyDescent="0.25">
      <c r="A468" s="25" t="s">
        <v>836</v>
      </c>
      <c r="B468" s="41" t="s">
        <v>837</v>
      </c>
      <c r="C468" s="41" t="s">
        <v>2668</v>
      </c>
      <c r="D468" s="122" t="s">
        <v>1650</v>
      </c>
      <c r="E468" s="41" t="s">
        <v>1507</v>
      </c>
      <c r="F468" s="161">
        <v>30</v>
      </c>
      <c r="G468" s="161"/>
      <c r="H468" s="189">
        <f t="shared" si="47"/>
        <v>0</v>
      </c>
      <c r="J468" s="204" t="s">
        <v>3210</v>
      </c>
      <c r="K468" s="39" t="s">
        <v>40</v>
      </c>
      <c r="L468" s="205">
        <v>30</v>
      </c>
      <c r="M468" s="205">
        <v>18.79</v>
      </c>
      <c r="N468" s="205">
        <v>563.70000000000005</v>
      </c>
      <c r="O468" s="214">
        <f t="shared" si="48"/>
        <v>0</v>
      </c>
      <c r="V468" s="314">
        <v>563.70000000000005</v>
      </c>
      <c r="W468" s="214">
        <f t="shared" si="46"/>
        <v>-563.70000000000005</v>
      </c>
    </row>
    <row r="469" spans="1:23" x14ac:dyDescent="0.25">
      <c r="A469" s="25" t="s">
        <v>838</v>
      </c>
      <c r="B469" s="41" t="s">
        <v>137</v>
      </c>
      <c r="C469" s="41" t="s">
        <v>2668</v>
      </c>
      <c r="D469" s="122" t="s">
        <v>1666</v>
      </c>
      <c r="E469" s="41" t="s">
        <v>1507</v>
      </c>
      <c r="F469" s="161">
        <v>7.92</v>
      </c>
      <c r="G469" s="161"/>
      <c r="H469" s="189">
        <f t="shared" si="47"/>
        <v>0</v>
      </c>
      <c r="J469" s="204" t="s">
        <v>2914</v>
      </c>
      <c r="K469" s="39" t="s">
        <v>40</v>
      </c>
      <c r="L469" s="205">
        <v>7.92</v>
      </c>
      <c r="M469" s="205">
        <v>30.21</v>
      </c>
      <c r="N469" s="205">
        <v>239.26</v>
      </c>
      <c r="O469" s="214">
        <f t="shared" si="48"/>
        <v>0</v>
      </c>
      <c r="V469" s="314">
        <v>239.26</v>
      </c>
      <c r="W469" s="214">
        <f t="shared" si="46"/>
        <v>-239.26</v>
      </c>
    </row>
    <row r="470" spans="1:23" ht="24" x14ac:dyDescent="0.25">
      <c r="A470" s="25" t="s">
        <v>839</v>
      </c>
      <c r="B470" s="41" t="s">
        <v>159</v>
      </c>
      <c r="C470" s="41" t="s">
        <v>2668</v>
      </c>
      <c r="D470" s="122" t="s">
        <v>1681</v>
      </c>
      <c r="E470" s="41" t="s">
        <v>1527</v>
      </c>
      <c r="F470" s="161">
        <v>4</v>
      </c>
      <c r="G470" s="161"/>
      <c r="H470" s="189">
        <f t="shared" si="47"/>
        <v>0</v>
      </c>
      <c r="J470" s="204" t="s">
        <v>2925</v>
      </c>
      <c r="K470" s="39" t="s">
        <v>17</v>
      </c>
      <c r="L470" s="205">
        <v>4</v>
      </c>
      <c r="M470" s="205">
        <v>19.149999999999999</v>
      </c>
      <c r="N470" s="205">
        <v>76.599999999999994</v>
      </c>
      <c r="O470" s="214">
        <f t="shared" si="48"/>
        <v>0</v>
      </c>
      <c r="V470" s="314">
        <v>76.599999999999994</v>
      </c>
      <c r="W470" s="214">
        <f t="shared" si="46"/>
        <v>-76.599999999999994</v>
      </c>
    </row>
    <row r="471" spans="1:23" x14ac:dyDescent="0.25">
      <c r="A471" s="25" t="s">
        <v>840</v>
      </c>
      <c r="B471" s="41" t="s">
        <v>161</v>
      </c>
      <c r="C471" s="41" t="s">
        <v>2668</v>
      </c>
      <c r="D471" s="122" t="s">
        <v>1682</v>
      </c>
      <c r="E471" s="41" t="s">
        <v>1527</v>
      </c>
      <c r="F471" s="161">
        <v>10</v>
      </c>
      <c r="G471" s="161"/>
      <c r="H471" s="189">
        <f t="shared" si="47"/>
        <v>0</v>
      </c>
      <c r="J471" s="204" t="s">
        <v>2926</v>
      </c>
      <c r="K471" s="39" t="s">
        <v>17</v>
      </c>
      <c r="L471" s="205">
        <v>10</v>
      </c>
      <c r="M471" s="205">
        <v>19.07</v>
      </c>
      <c r="N471" s="205">
        <v>190.7</v>
      </c>
      <c r="O471" s="214">
        <f t="shared" si="48"/>
        <v>0</v>
      </c>
      <c r="V471" s="314">
        <v>190.7</v>
      </c>
      <c r="W471" s="214">
        <f t="shared" si="46"/>
        <v>-190.7</v>
      </c>
    </row>
    <row r="472" spans="1:23" x14ac:dyDescent="0.25">
      <c r="A472" s="25" t="s">
        <v>841</v>
      </c>
      <c r="B472" s="41" t="s">
        <v>842</v>
      </c>
      <c r="C472" s="41" t="s">
        <v>2668</v>
      </c>
      <c r="D472" s="122" t="s">
        <v>1683</v>
      </c>
      <c r="E472" s="41" t="s">
        <v>1502</v>
      </c>
      <c r="F472" s="161">
        <v>120</v>
      </c>
      <c r="G472" s="161"/>
      <c r="H472" s="189">
        <f t="shared" si="47"/>
        <v>0</v>
      </c>
      <c r="J472" s="204" t="s">
        <v>3211</v>
      </c>
      <c r="K472" s="39" t="s">
        <v>58</v>
      </c>
      <c r="L472" s="205">
        <v>120</v>
      </c>
      <c r="M472" s="205">
        <v>5.75</v>
      </c>
      <c r="N472" s="205">
        <v>690</v>
      </c>
      <c r="O472" s="214">
        <f t="shared" si="48"/>
        <v>0</v>
      </c>
      <c r="V472" s="314">
        <v>690</v>
      </c>
      <c r="W472" s="214">
        <f t="shared" si="46"/>
        <v>-690</v>
      </c>
    </row>
    <row r="473" spans="1:23" x14ac:dyDescent="0.25">
      <c r="A473" s="25" t="s">
        <v>843</v>
      </c>
      <c r="B473" s="41" t="s">
        <v>844</v>
      </c>
      <c r="C473" s="41" t="s">
        <v>2668</v>
      </c>
      <c r="D473" s="122" t="s">
        <v>1684</v>
      </c>
      <c r="E473" s="41" t="s">
        <v>1502</v>
      </c>
      <c r="F473" s="161">
        <v>80</v>
      </c>
      <c r="G473" s="161"/>
      <c r="H473" s="189">
        <f t="shared" si="47"/>
        <v>0</v>
      </c>
      <c r="J473" s="204" t="s">
        <v>3212</v>
      </c>
      <c r="K473" s="39" t="s">
        <v>58</v>
      </c>
      <c r="L473" s="205">
        <v>80</v>
      </c>
      <c r="M473" s="205">
        <v>2.87</v>
      </c>
      <c r="N473" s="205">
        <v>229.6</v>
      </c>
      <c r="O473" s="214">
        <f t="shared" si="48"/>
        <v>0</v>
      </c>
      <c r="V473" s="314">
        <v>229.6</v>
      </c>
      <c r="W473" s="214">
        <f t="shared" si="46"/>
        <v>-229.6</v>
      </c>
    </row>
    <row r="474" spans="1:23" x14ac:dyDescent="0.25">
      <c r="A474" s="25" t="s">
        <v>845</v>
      </c>
      <c r="B474" s="41" t="s">
        <v>167</v>
      </c>
      <c r="C474" s="41" t="s">
        <v>2668</v>
      </c>
      <c r="D474" s="122" t="s">
        <v>1689</v>
      </c>
      <c r="E474" s="41" t="s">
        <v>1507</v>
      </c>
      <c r="F474" s="161">
        <v>8</v>
      </c>
      <c r="G474" s="161"/>
      <c r="H474" s="189">
        <f t="shared" si="47"/>
        <v>0</v>
      </c>
      <c r="J474" s="204" t="s">
        <v>2929</v>
      </c>
      <c r="K474" s="39" t="s">
        <v>40</v>
      </c>
      <c r="L474" s="205">
        <v>8</v>
      </c>
      <c r="M474" s="205">
        <v>95.72</v>
      </c>
      <c r="N474" s="205">
        <v>765.76</v>
      </c>
      <c r="O474" s="214">
        <f t="shared" si="48"/>
        <v>0</v>
      </c>
      <c r="V474" s="314">
        <v>765.76</v>
      </c>
      <c r="W474" s="214">
        <f t="shared" si="46"/>
        <v>-765.76</v>
      </c>
    </row>
    <row r="475" spans="1:23" x14ac:dyDescent="0.25">
      <c r="A475" s="25" t="s">
        <v>846</v>
      </c>
      <c r="B475" s="41" t="s">
        <v>847</v>
      </c>
      <c r="C475" s="41" t="s">
        <v>2668</v>
      </c>
      <c r="D475" s="122" t="s">
        <v>1736</v>
      </c>
      <c r="E475" s="41" t="s">
        <v>1507</v>
      </c>
      <c r="F475" s="161">
        <v>144</v>
      </c>
      <c r="G475" s="161"/>
      <c r="H475" s="189">
        <f t="shared" si="47"/>
        <v>0</v>
      </c>
      <c r="J475" s="204" t="s">
        <v>3213</v>
      </c>
      <c r="K475" s="39" t="s">
        <v>40</v>
      </c>
      <c r="L475" s="205">
        <v>144</v>
      </c>
      <c r="M475" s="205">
        <v>6.67</v>
      </c>
      <c r="N475" s="205">
        <v>960.48</v>
      </c>
      <c r="O475" s="214">
        <f t="shared" si="48"/>
        <v>0</v>
      </c>
      <c r="V475" s="314">
        <v>982.08</v>
      </c>
      <c r="W475" s="214">
        <f t="shared" si="46"/>
        <v>-982.08</v>
      </c>
    </row>
    <row r="476" spans="1:23" x14ac:dyDescent="0.25">
      <c r="A476" s="25" t="s">
        <v>848</v>
      </c>
      <c r="B476" s="41" t="s">
        <v>198</v>
      </c>
      <c r="C476" s="41" t="s">
        <v>2668</v>
      </c>
      <c r="D476" s="122" t="s">
        <v>1738</v>
      </c>
      <c r="E476" s="41" t="s">
        <v>1507</v>
      </c>
      <c r="F476" s="161">
        <v>144</v>
      </c>
      <c r="G476" s="161"/>
      <c r="H476" s="189">
        <f t="shared" si="47"/>
        <v>0</v>
      </c>
      <c r="J476" s="204" t="s">
        <v>2942</v>
      </c>
      <c r="K476" s="39" t="s">
        <v>40</v>
      </c>
      <c r="L476" s="205">
        <v>144</v>
      </c>
      <c r="M476" s="205">
        <v>20.75</v>
      </c>
      <c r="N476" s="205">
        <v>2988</v>
      </c>
      <c r="O476" s="214">
        <f t="shared" si="48"/>
        <v>0</v>
      </c>
      <c r="V476" s="314">
        <v>3169.44</v>
      </c>
      <c r="W476" s="214">
        <f t="shared" si="46"/>
        <v>-3169.44</v>
      </c>
    </row>
    <row r="477" spans="1:23" x14ac:dyDescent="0.25">
      <c r="A477" s="25" t="s">
        <v>849</v>
      </c>
      <c r="B477" s="41" t="s">
        <v>200</v>
      </c>
      <c r="C477" s="41" t="s">
        <v>2668</v>
      </c>
      <c r="D477" s="122" t="s">
        <v>1743</v>
      </c>
      <c r="E477" s="41" t="s">
        <v>1507</v>
      </c>
      <c r="F477" s="161">
        <v>144</v>
      </c>
      <c r="G477" s="161"/>
      <c r="H477" s="189">
        <f t="shared" si="47"/>
        <v>0</v>
      </c>
      <c r="J477" s="204" t="s">
        <v>2943</v>
      </c>
      <c r="K477" s="39" t="s">
        <v>40</v>
      </c>
      <c r="L477" s="205">
        <v>144</v>
      </c>
      <c r="M477" s="205">
        <v>12.49</v>
      </c>
      <c r="N477" s="205">
        <v>1798.56</v>
      </c>
      <c r="O477" s="214">
        <f t="shared" si="48"/>
        <v>0</v>
      </c>
      <c r="V477" s="314">
        <v>1850.4</v>
      </c>
      <c r="W477" s="214">
        <f t="shared" si="46"/>
        <v>-1850.4</v>
      </c>
    </row>
    <row r="478" spans="1:23" x14ac:dyDescent="0.25">
      <c r="A478" s="25" t="s">
        <v>850</v>
      </c>
      <c r="B478" s="41" t="s">
        <v>253</v>
      </c>
      <c r="C478" s="41" t="s">
        <v>2668</v>
      </c>
      <c r="D478" s="122" t="s">
        <v>1735</v>
      </c>
      <c r="E478" s="41" t="s">
        <v>1606</v>
      </c>
      <c r="F478" s="161">
        <v>2.4</v>
      </c>
      <c r="G478" s="161"/>
      <c r="H478" s="189">
        <f t="shared" si="47"/>
        <v>0</v>
      </c>
      <c r="J478" s="204" t="s">
        <v>2961</v>
      </c>
      <c r="K478" s="39" t="s">
        <v>2891</v>
      </c>
      <c r="L478" s="205">
        <v>2.4</v>
      </c>
      <c r="M478" s="205">
        <v>654.84</v>
      </c>
      <c r="N478" s="205">
        <v>1571.62</v>
      </c>
      <c r="O478" s="214">
        <f t="shared" si="48"/>
        <v>0</v>
      </c>
      <c r="V478" s="314">
        <v>1664.76</v>
      </c>
      <c r="W478" s="214">
        <f t="shared" si="46"/>
        <v>-1664.76</v>
      </c>
    </row>
    <row r="479" spans="1:23" x14ac:dyDescent="0.25">
      <c r="A479" s="25" t="s">
        <v>851</v>
      </c>
      <c r="B479" s="41" t="s">
        <v>255</v>
      </c>
      <c r="C479" s="41" t="s">
        <v>2668</v>
      </c>
      <c r="D479" s="122" t="s">
        <v>1734</v>
      </c>
      <c r="E479" s="41" t="s">
        <v>1606</v>
      </c>
      <c r="F479" s="161">
        <v>0.8</v>
      </c>
      <c r="G479" s="161"/>
      <c r="H479" s="189">
        <f t="shared" si="47"/>
        <v>0</v>
      </c>
      <c r="J479" s="204" t="s">
        <v>2962</v>
      </c>
      <c r="K479" s="39" t="s">
        <v>2891</v>
      </c>
      <c r="L479" s="205">
        <v>0.8</v>
      </c>
      <c r="M479" s="205">
        <v>731.82</v>
      </c>
      <c r="N479" s="205">
        <v>585.46</v>
      </c>
      <c r="O479" s="214">
        <f t="shared" si="48"/>
        <v>0</v>
      </c>
      <c r="V479" s="314">
        <v>607.16999999999996</v>
      </c>
      <c r="W479" s="214">
        <f t="shared" si="46"/>
        <v>-607.16999999999996</v>
      </c>
    </row>
    <row r="480" spans="1:23" x14ac:dyDescent="0.25">
      <c r="A480" s="25" t="s">
        <v>852</v>
      </c>
      <c r="B480" s="41" t="s">
        <v>273</v>
      </c>
      <c r="C480" s="41" t="s">
        <v>2668</v>
      </c>
      <c r="D480" s="122" t="s">
        <v>1745</v>
      </c>
      <c r="E480" s="41" t="s">
        <v>1507</v>
      </c>
      <c r="F480" s="161">
        <v>16</v>
      </c>
      <c r="G480" s="161"/>
      <c r="H480" s="189">
        <f t="shared" si="47"/>
        <v>0</v>
      </c>
      <c r="J480" s="204" t="s">
        <v>2970</v>
      </c>
      <c r="K480" s="39" t="s">
        <v>40</v>
      </c>
      <c r="L480" s="205">
        <v>16</v>
      </c>
      <c r="M480" s="205">
        <v>37.159999999999997</v>
      </c>
      <c r="N480" s="205">
        <v>594.55999999999995</v>
      </c>
      <c r="O480" s="214">
        <f t="shared" si="48"/>
        <v>0</v>
      </c>
      <c r="V480" s="314">
        <v>603.67999999999995</v>
      </c>
      <c r="W480" s="214">
        <f t="shared" si="46"/>
        <v>-603.67999999999995</v>
      </c>
    </row>
    <row r="481" spans="1:23" x14ac:dyDescent="0.25">
      <c r="A481" s="25" t="s">
        <v>853</v>
      </c>
      <c r="B481" s="41" t="s">
        <v>235</v>
      </c>
      <c r="C481" s="41" t="s">
        <v>2668</v>
      </c>
      <c r="D481" s="122" t="s">
        <v>1862</v>
      </c>
      <c r="E481" s="41" t="s">
        <v>1507</v>
      </c>
      <c r="F481" s="161">
        <v>144</v>
      </c>
      <c r="G481" s="161"/>
      <c r="H481" s="189">
        <f t="shared" si="47"/>
        <v>0</v>
      </c>
      <c r="J481" s="204" t="s">
        <v>2955</v>
      </c>
      <c r="K481" s="39" t="s">
        <v>40</v>
      </c>
      <c r="L481" s="205">
        <v>144</v>
      </c>
      <c r="M481" s="205">
        <v>30.26</v>
      </c>
      <c r="N481" s="205">
        <v>4357.4399999999996</v>
      </c>
      <c r="O481" s="214">
        <f t="shared" si="48"/>
        <v>0</v>
      </c>
      <c r="V481" s="314">
        <v>4476.96</v>
      </c>
      <c r="W481" s="214">
        <f t="shared" si="46"/>
        <v>-4476.96</v>
      </c>
    </row>
    <row r="482" spans="1:23" x14ac:dyDescent="0.25">
      <c r="A482" s="25" t="s">
        <v>854</v>
      </c>
      <c r="B482" s="41" t="s">
        <v>855</v>
      </c>
      <c r="C482" s="41" t="s">
        <v>2668</v>
      </c>
      <c r="D482" s="122" t="s">
        <v>1855</v>
      </c>
      <c r="E482" s="41" t="s">
        <v>1507</v>
      </c>
      <c r="F482" s="161">
        <v>30</v>
      </c>
      <c r="G482" s="161"/>
      <c r="H482" s="189">
        <f t="shared" si="47"/>
        <v>0</v>
      </c>
      <c r="J482" s="204" t="s">
        <v>3214</v>
      </c>
      <c r="K482" s="39" t="s">
        <v>40</v>
      </c>
      <c r="L482" s="205">
        <v>30</v>
      </c>
      <c r="M482" s="205">
        <v>8.07</v>
      </c>
      <c r="N482" s="205">
        <v>242.1</v>
      </c>
      <c r="O482" s="214">
        <f t="shared" si="48"/>
        <v>0</v>
      </c>
      <c r="V482" s="314">
        <v>254.1</v>
      </c>
      <c r="W482" s="214">
        <f t="shared" si="46"/>
        <v>-254.1</v>
      </c>
    </row>
    <row r="483" spans="1:23" ht="24" x14ac:dyDescent="0.25">
      <c r="A483" s="25" t="s">
        <v>856</v>
      </c>
      <c r="B483" s="41" t="s">
        <v>857</v>
      </c>
      <c r="C483" s="41" t="s">
        <v>2668</v>
      </c>
      <c r="D483" s="122" t="s">
        <v>1852</v>
      </c>
      <c r="E483" s="41" t="s">
        <v>1507</v>
      </c>
      <c r="F483" s="161">
        <v>30</v>
      </c>
      <c r="G483" s="161"/>
      <c r="H483" s="189">
        <f t="shared" si="47"/>
        <v>0</v>
      </c>
      <c r="J483" s="204" t="s">
        <v>3215</v>
      </c>
      <c r="K483" s="39" t="s">
        <v>40</v>
      </c>
      <c r="L483" s="205">
        <v>30</v>
      </c>
      <c r="M483" s="205">
        <v>81.08</v>
      </c>
      <c r="N483" s="205">
        <v>2432.4</v>
      </c>
      <c r="O483" s="214">
        <f t="shared" si="48"/>
        <v>0</v>
      </c>
      <c r="V483" s="314">
        <v>2612.1</v>
      </c>
      <c r="W483" s="214">
        <f t="shared" si="46"/>
        <v>-2612.1</v>
      </c>
    </row>
    <row r="484" spans="1:23" x14ac:dyDescent="0.25">
      <c r="A484" s="25" t="s">
        <v>858</v>
      </c>
      <c r="B484" s="41" t="s">
        <v>859</v>
      </c>
      <c r="C484" s="41" t="s">
        <v>2668</v>
      </c>
      <c r="D484" s="122" t="s">
        <v>1778</v>
      </c>
      <c r="E484" s="41" t="s">
        <v>1507</v>
      </c>
      <c r="F484" s="161">
        <v>2.88</v>
      </c>
      <c r="G484" s="161"/>
      <c r="H484" s="189">
        <f t="shared" si="47"/>
        <v>0</v>
      </c>
      <c r="J484" s="204" t="s">
        <v>3216</v>
      </c>
      <c r="K484" s="39" t="s">
        <v>40</v>
      </c>
      <c r="L484" s="205">
        <v>2.88</v>
      </c>
      <c r="M484" s="205">
        <v>755.9</v>
      </c>
      <c r="N484" s="205">
        <v>2176.9899999999998</v>
      </c>
      <c r="O484" s="214">
        <f t="shared" si="48"/>
        <v>0</v>
      </c>
      <c r="V484" s="314">
        <v>1922.72</v>
      </c>
      <c r="W484" s="214">
        <f t="shared" si="46"/>
        <v>-1922.72</v>
      </c>
    </row>
    <row r="485" spans="1:23" x14ac:dyDescent="0.25">
      <c r="A485" s="25" t="s">
        <v>860</v>
      </c>
      <c r="B485" s="41" t="s">
        <v>861</v>
      </c>
      <c r="C485" s="41" t="s">
        <v>2668</v>
      </c>
      <c r="D485" s="122" t="s">
        <v>1802</v>
      </c>
      <c r="E485" s="41" t="s">
        <v>1507</v>
      </c>
      <c r="F485" s="161">
        <v>2.88</v>
      </c>
      <c r="G485" s="161"/>
      <c r="H485" s="189">
        <f t="shared" si="47"/>
        <v>0</v>
      </c>
      <c r="J485" s="204" t="s">
        <v>3217</v>
      </c>
      <c r="K485" s="39" t="s">
        <v>40</v>
      </c>
      <c r="L485" s="205">
        <v>2.88</v>
      </c>
      <c r="M485" s="205">
        <v>176.88</v>
      </c>
      <c r="N485" s="205">
        <v>509.41</v>
      </c>
      <c r="O485" s="214">
        <f t="shared" si="48"/>
        <v>0</v>
      </c>
      <c r="V485" s="314">
        <v>629.11</v>
      </c>
      <c r="W485" s="214">
        <f t="shared" si="46"/>
        <v>-629.11</v>
      </c>
    </row>
    <row r="486" spans="1:23" ht="24" x14ac:dyDescent="0.25">
      <c r="A486" s="25" t="s">
        <v>862</v>
      </c>
      <c r="B486" s="41" t="s">
        <v>863</v>
      </c>
      <c r="C486" s="41" t="s">
        <v>2668</v>
      </c>
      <c r="D486" s="122" t="s">
        <v>1780</v>
      </c>
      <c r="E486" s="41" t="s">
        <v>1507</v>
      </c>
      <c r="F486" s="161">
        <v>2.88</v>
      </c>
      <c r="G486" s="161"/>
      <c r="H486" s="189">
        <f t="shared" si="47"/>
        <v>0</v>
      </c>
      <c r="J486" s="204" t="s">
        <v>3218</v>
      </c>
      <c r="K486" s="39" t="s">
        <v>40</v>
      </c>
      <c r="L486" s="205">
        <v>2.88</v>
      </c>
      <c r="M486" s="205">
        <v>354.98</v>
      </c>
      <c r="N486" s="205">
        <v>1022.34</v>
      </c>
      <c r="O486" s="214">
        <f t="shared" si="48"/>
        <v>0</v>
      </c>
      <c r="V486" s="314">
        <v>1435.68</v>
      </c>
      <c r="W486" s="214">
        <f t="shared" si="46"/>
        <v>-1435.68</v>
      </c>
    </row>
    <row r="487" spans="1:23" x14ac:dyDescent="0.25">
      <c r="A487" s="25" t="s">
        <v>864</v>
      </c>
      <c r="B487" s="41" t="s">
        <v>865</v>
      </c>
      <c r="C487" s="41" t="s">
        <v>2668</v>
      </c>
      <c r="D487" s="122" t="s">
        <v>1783</v>
      </c>
      <c r="E487" s="41" t="s">
        <v>1507</v>
      </c>
      <c r="F487" s="161">
        <v>3.96</v>
      </c>
      <c r="G487" s="161"/>
      <c r="H487" s="189">
        <f t="shared" si="47"/>
        <v>0</v>
      </c>
      <c r="J487" s="204" t="s">
        <v>3219</v>
      </c>
      <c r="K487" s="39" t="s">
        <v>40</v>
      </c>
      <c r="L487" s="205">
        <v>3.96</v>
      </c>
      <c r="M487" s="205">
        <v>810.59</v>
      </c>
      <c r="N487" s="205">
        <v>3209.94</v>
      </c>
      <c r="O487" s="214">
        <f t="shared" si="48"/>
        <v>0</v>
      </c>
      <c r="V487" s="314">
        <v>2950.08</v>
      </c>
      <c r="W487" s="214">
        <f t="shared" si="46"/>
        <v>-2950.08</v>
      </c>
    </row>
    <row r="488" spans="1:23" ht="24" x14ac:dyDescent="0.25">
      <c r="A488" s="25" t="s">
        <v>866</v>
      </c>
      <c r="B488" s="41" t="s">
        <v>867</v>
      </c>
      <c r="C488" s="41" t="s">
        <v>2668</v>
      </c>
      <c r="D488" s="122" t="s">
        <v>1784</v>
      </c>
      <c r="E488" s="41" t="s">
        <v>1507</v>
      </c>
      <c r="F488" s="161">
        <v>3.96</v>
      </c>
      <c r="G488" s="161"/>
      <c r="H488" s="189">
        <f t="shared" si="47"/>
        <v>0</v>
      </c>
      <c r="J488" s="204" t="s">
        <v>3220</v>
      </c>
      <c r="K488" s="39" t="s">
        <v>40</v>
      </c>
      <c r="L488" s="205">
        <v>3.96</v>
      </c>
      <c r="M488" s="205">
        <v>5699.15</v>
      </c>
      <c r="N488" s="205">
        <v>22568.63</v>
      </c>
      <c r="O488" s="214">
        <f t="shared" si="48"/>
        <v>0</v>
      </c>
      <c r="V488" s="314">
        <v>25390.93</v>
      </c>
      <c r="W488" s="214">
        <f t="shared" si="46"/>
        <v>-25390.93</v>
      </c>
    </row>
    <row r="489" spans="1:23" ht="24" x14ac:dyDescent="0.25">
      <c r="A489" s="25" t="s">
        <v>868</v>
      </c>
      <c r="B489" s="41" t="s">
        <v>869</v>
      </c>
      <c r="C489" s="41" t="s">
        <v>2668</v>
      </c>
      <c r="D489" s="122" t="s">
        <v>1833</v>
      </c>
      <c r="E489" s="41" t="s">
        <v>1507</v>
      </c>
      <c r="F489" s="161">
        <v>80</v>
      </c>
      <c r="G489" s="161"/>
      <c r="H489" s="189">
        <f t="shared" si="47"/>
        <v>0</v>
      </c>
      <c r="J489" s="204" t="s">
        <v>3221</v>
      </c>
      <c r="K489" s="39" t="s">
        <v>40</v>
      </c>
      <c r="L489" s="205">
        <v>80</v>
      </c>
      <c r="M489" s="205">
        <v>392.84</v>
      </c>
      <c r="N489" s="205">
        <v>31427.200000000001</v>
      </c>
      <c r="O489" s="214">
        <f t="shared" si="48"/>
        <v>0</v>
      </c>
      <c r="V489" s="314">
        <v>42520</v>
      </c>
      <c r="W489" s="214">
        <f t="shared" si="46"/>
        <v>-42520</v>
      </c>
    </row>
    <row r="490" spans="1:23" x14ac:dyDescent="0.25">
      <c r="A490" s="25" t="s">
        <v>870</v>
      </c>
      <c r="B490" s="41" t="s">
        <v>497</v>
      </c>
      <c r="C490" s="41" t="s">
        <v>2668</v>
      </c>
      <c r="D490" s="122" t="s">
        <v>2086</v>
      </c>
      <c r="E490" s="41" t="s">
        <v>1565</v>
      </c>
      <c r="F490" s="161">
        <v>12</v>
      </c>
      <c r="G490" s="161"/>
      <c r="H490" s="189">
        <f t="shared" si="47"/>
        <v>0</v>
      </c>
      <c r="J490" s="204" t="s">
        <v>3060</v>
      </c>
      <c r="K490" s="39" t="s">
        <v>2983</v>
      </c>
      <c r="L490" s="205">
        <v>12</v>
      </c>
      <c r="M490" s="205">
        <v>37.26</v>
      </c>
      <c r="N490" s="205">
        <v>447.12</v>
      </c>
      <c r="O490" s="214">
        <f t="shared" si="48"/>
        <v>0</v>
      </c>
      <c r="V490" s="314">
        <v>457.56</v>
      </c>
      <c r="W490" s="214">
        <f t="shared" si="46"/>
        <v>-457.56</v>
      </c>
    </row>
    <row r="491" spans="1:23" ht="24" x14ac:dyDescent="0.25">
      <c r="A491" s="25" t="s">
        <v>871</v>
      </c>
      <c r="B491" s="41" t="s">
        <v>483</v>
      </c>
      <c r="C491" s="41" t="s">
        <v>2668</v>
      </c>
      <c r="D491" s="122" t="s">
        <v>1961</v>
      </c>
      <c r="E491" s="41" t="s">
        <v>1502</v>
      </c>
      <c r="F491" s="161">
        <v>20</v>
      </c>
      <c r="G491" s="161"/>
      <c r="H491" s="189">
        <f t="shared" si="47"/>
        <v>0</v>
      </c>
      <c r="J491" s="204" t="s">
        <v>3053</v>
      </c>
      <c r="K491" s="39" t="s">
        <v>58</v>
      </c>
      <c r="L491" s="205">
        <v>20</v>
      </c>
      <c r="M491" s="205">
        <v>52.21</v>
      </c>
      <c r="N491" s="205">
        <v>1044.2</v>
      </c>
      <c r="O491" s="214">
        <f t="shared" si="48"/>
        <v>0</v>
      </c>
      <c r="V491" s="314">
        <v>1042.2</v>
      </c>
      <c r="W491" s="214">
        <f t="shared" si="46"/>
        <v>-1042.2</v>
      </c>
    </row>
    <row r="492" spans="1:23" ht="24" x14ac:dyDescent="0.25">
      <c r="A492" s="25" t="s">
        <v>872</v>
      </c>
      <c r="B492" s="41" t="s">
        <v>495</v>
      </c>
      <c r="C492" s="41" t="s">
        <v>2668</v>
      </c>
      <c r="D492" s="122" t="s">
        <v>1970</v>
      </c>
      <c r="E492" s="41" t="s">
        <v>1502</v>
      </c>
      <c r="F492" s="161">
        <v>50</v>
      </c>
      <c r="G492" s="161"/>
      <c r="H492" s="189">
        <f t="shared" si="47"/>
        <v>0</v>
      </c>
      <c r="J492" s="204" t="s">
        <v>3059</v>
      </c>
      <c r="K492" s="39" t="s">
        <v>58</v>
      </c>
      <c r="L492" s="205">
        <v>50</v>
      </c>
      <c r="M492" s="205">
        <v>222.23</v>
      </c>
      <c r="N492" s="205">
        <v>11111.5</v>
      </c>
      <c r="O492" s="214">
        <f t="shared" si="48"/>
        <v>0</v>
      </c>
      <c r="V492" s="314">
        <v>10869.5</v>
      </c>
      <c r="W492" s="214">
        <f t="shared" si="46"/>
        <v>-10869.5</v>
      </c>
    </row>
    <row r="493" spans="1:23" x14ac:dyDescent="0.25">
      <c r="A493" s="25" t="s">
        <v>873</v>
      </c>
      <c r="B493" s="41" t="s">
        <v>620</v>
      </c>
      <c r="C493" s="41" t="s">
        <v>2668</v>
      </c>
      <c r="D493" s="122" t="s">
        <v>2011</v>
      </c>
      <c r="E493" s="41" t="s">
        <v>1502</v>
      </c>
      <c r="F493" s="161">
        <v>20</v>
      </c>
      <c r="G493" s="161"/>
      <c r="H493" s="189">
        <f t="shared" si="47"/>
        <v>0</v>
      </c>
      <c r="J493" s="204" t="s">
        <v>3115</v>
      </c>
      <c r="K493" s="39" t="s">
        <v>58</v>
      </c>
      <c r="L493" s="205">
        <v>20</v>
      </c>
      <c r="M493" s="205">
        <v>36.86</v>
      </c>
      <c r="N493" s="205">
        <v>737.2</v>
      </c>
      <c r="O493" s="214">
        <f t="shared" si="48"/>
        <v>0</v>
      </c>
      <c r="V493" s="314">
        <v>718.4</v>
      </c>
      <c r="W493" s="214">
        <f t="shared" si="46"/>
        <v>-718.4</v>
      </c>
    </row>
    <row r="494" spans="1:23" x14ac:dyDescent="0.25">
      <c r="A494" s="25" t="s">
        <v>874</v>
      </c>
      <c r="B494" s="41" t="s">
        <v>622</v>
      </c>
      <c r="C494" s="41" t="s">
        <v>2668</v>
      </c>
      <c r="D494" s="122" t="s">
        <v>2012</v>
      </c>
      <c r="E494" s="41" t="s">
        <v>1502</v>
      </c>
      <c r="F494" s="161">
        <v>25</v>
      </c>
      <c r="G494" s="161"/>
      <c r="H494" s="189">
        <f t="shared" si="47"/>
        <v>0</v>
      </c>
      <c r="J494" s="204" t="s">
        <v>3116</v>
      </c>
      <c r="K494" s="39" t="s">
        <v>58</v>
      </c>
      <c r="L494" s="205">
        <v>25</v>
      </c>
      <c r="M494" s="205">
        <v>55.48</v>
      </c>
      <c r="N494" s="205">
        <v>1387</v>
      </c>
      <c r="O494" s="214">
        <f t="shared" si="48"/>
        <v>0</v>
      </c>
      <c r="V494" s="314">
        <v>1259.25</v>
      </c>
      <c r="W494" s="214">
        <f t="shared" si="46"/>
        <v>-1259.25</v>
      </c>
    </row>
    <row r="495" spans="1:23" x14ac:dyDescent="0.25">
      <c r="A495" s="25" t="s">
        <v>875</v>
      </c>
      <c r="B495" s="41" t="s">
        <v>632</v>
      </c>
      <c r="C495" s="41" t="s">
        <v>2668</v>
      </c>
      <c r="D495" s="122" t="s">
        <v>2141</v>
      </c>
      <c r="E495" s="41" t="s">
        <v>1527</v>
      </c>
      <c r="F495" s="161">
        <v>6</v>
      </c>
      <c r="G495" s="161"/>
      <c r="H495" s="189">
        <f t="shared" si="47"/>
        <v>0</v>
      </c>
      <c r="J495" s="204" t="s">
        <v>3121</v>
      </c>
      <c r="K495" s="39" t="s">
        <v>17</v>
      </c>
      <c r="L495" s="205">
        <v>6</v>
      </c>
      <c r="M495" s="205">
        <v>264.45999999999998</v>
      </c>
      <c r="N495" s="205">
        <v>1586.76</v>
      </c>
      <c r="O495" s="214">
        <f t="shared" si="48"/>
        <v>0</v>
      </c>
      <c r="V495" s="314">
        <v>1725.48</v>
      </c>
      <c r="W495" s="214">
        <f t="shared" si="46"/>
        <v>-1725.48</v>
      </c>
    </row>
    <row r="496" spans="1:23" x14ac:dyDescent="0.25">
      <c r="A496" s="25" t="s">
        <v>876</v>
      </c>
      <c r="B496" s="41" t="s">
        <v>634</v>
      </c>
      <c r="C496" s="41" t="s">
        <v>2668</v>
      </c>
      <c r="D496" s="122" t="s">
        <v>2139</v>
      </c>
      <c r="E496" s="41" t="s">
        <v>1527</v>
      </c>
      <c r="F496" s="161">
        <v>6</v>
      </c>
      <c r="G496" s="161"/>
      <c r="H496" s="189">
        <f t="shared" si="47"/>
        <v>0</v>
      </c>
      <c r="J496" s="204" t="s">
        <v>3122</v>
      </c>
      <c r="K496" s="39" t="s">
        <v>17</v>
      </c>
      <c r="L496" s="205">
        <v>6</v>
      </c>
      <c r="M496" s="205">
        <v>10.66</v>
      </c>
      <c r="N496" s="205">
        <v>63.96</v>
      </c>
      <c r="O496" s="214">
        <f t="shared" si="48"/>
        <v>0</v>
      </c>
      <c r="V496" s="314">
        <v>57.54</v>
      </c>
      <c r="W496" s="214">
        <f t="shared" si="46"/>
        <v>-57.54</v>
      </c>
    </row>
    <row r="497" spans="1:23" ht="24" x14ac:dyDescent="0.25">
      <c r="A497" s="25" t="s">
        <v>877</v>
      </c>
      <c r="B497" s="41" t="s">
        <v>636</v>
      </c>
      <c r="C497" s="41" t="s">
        <v>2668</v>
      </c>
      <c r="D497" s="122" t="s">
        <v>2145</v>
      </c>
      <c r="E497" s="41" t="s">
        <v>1527</v>
      </c>
      <c r="F497" s="161">
        <v>6</v>
      </c>
      <c r="G497" s="161"/>
      <c r="H497" s="189">
        <f t="shared" si="47"/>
        <v>0</v>
      </c>
      <c r="J497" s="204" t="s">
        <v>3123</v>
      </c>
      <c r="K497" s="39" t="s">
        <v>17</v>
      </c>
      <c r="L497" s="205">
        <v>6</v>
      </c>
      <c r="M497" s="205">
        <v>51.67</v>
      </c>
      <c r="N497" s="205">
        <v>310.02</v>
      </c>
      <c r="O497" s="214">
        <f t="shared" si="48"/>
        <v>0</v>
      </c>
      <c r="V497" s="314">
        <v>237.42</v>
      </c>
      <c r="W497" s="214">
        <f t="shared" si="46"/>
        <v>-237.42</v>
      </c>
    </row>
    <row r="498" spans="1:23" x14ac:dyDescent="0.25">
      <c r="A498" s="25" t="s">
        <v>878</v>
      </c>
      <c r="B498" s="41" t="s">
        <v>638</v>
      </c>
      <c r="C498" s="41" t="s">
        <v>2668</v>
      </c>
      <c r="D498" s="122" t="s">
        <v>2143</v>
      </c>
      <c r="E498" s="41" t="s">
        <v>1527</v>
      </c>
      <c r="F498" s="161">
        <v>6</v>
      </c>
      <c r="G498" s="161"/>
      <c r="H498" s="189">
        <f t="shared" si="47"/>
        <v>0</v>
      </c>
      <c r="J498" s="204" t="s">
        <v>3124</v>
      </c>
      <c r="K498" s="39" t="s">
        <v>17</v>
      </c>
      <c r="L498" s="205">
        <v>6</v>
      </c>
      <c r="M498" s="205">
        <v>53.11</v>
      </c>
      <c r="N498" s="205">
        <v>318.66000000000003</v>
      </c>
      <c r="O498" s="214">
        <f t="shared" ref="O498:O506" si="49">F498-L498</f>
        <v>0</v>
      </c>
      <c r="V498" s="314">
        <v>303.06</v>
      </c>
      <c r="W498" s="214">
        <f t="shared" si="46"/>
        <v>-303.06</v>
      </c>
    </row>
    <row r="499" spans="1:23" ht="36" x14ac:dyDescent="0.25">
      <c r="A499" s="25" t="s">
        <v>879</v>
      </c>
      <c r="B499" s="41" t="s">
        <v>880</v>
      </c>
      <c r="C499" s="41" t="s">
        <v>2668</v>
      </c>
      <c r="D499" s="122" t="s">
        <v>2294</v>
      </c>
      <c r="E499" s="41" t="s">
        <v>1527</v>
      </c>
      <c r="F499" s="161">
        <v>3</v>
      </c>
      <c r="G499" s="161"/>
      <c r="H499" s="189">
        <f t="shared" si="47"/>
        <v>0</v>
      </c>
      <c r="J499" s="204" t="s">
        <v>3222</v>
      </c>
      <c r="K499" s="39" t="s">
        <v>17</v>
      </c>
      <c r="L499" s="205">
        <v>3</v>
      </c>
      <c r="M499" s="205">
        <v>304.75</v>
      </c>
      <c r="N499" s="205">
        <v>914.25</v>
      </c>
      <c r="O499" s="214">
        <f t="shared" si="49"/>
        <v>0</v>
      </c>
      <c r="V499" s="314">
        <v>908.88</v>
      </c>
      <c r="W499" s="214">
        <f t="shared" si="46"/>
        <v>-908.88</v>
      </c>
    </row>
    <row r="500" spans="1:23" x14ac:dyDescent="0.25">
      <c r="A500" s="25" t="s">
        <v>881</v>
      </c>
      <c r="B500" s="41" t="s">
        <v>882</v>
      </c>
      <c r="C500" s="41" t="s">
        <v>2668</v>
      </c>
      <c r="D500" s="122" t="s">
        <v>2125</v>
      </c>
      <c r="E500" s="41" t="s">
        <v>1527</v>
      </c>
      <c r="F500" s="161">
        <v>4</v>
      </c>
      <c r="G500" s="161"/>
      <c r="H500" s="189">
        <f t="shared" si="47"/>
        <v>0</v>
      </c>
      <c r="J500" s="204" t="s">
        <v>3223</v>
      </c>
      <c r="K500" s="39" t="s">
        <v>17</v>
      </c>
      <c r="L500" s="205">
        <v>4</v>
      </c>
      <c r="M500" s="205">
        <v>181.32</v>
      </c>
      <c r="N500" s="205">
        <v>725.28</v>
      </c>
      <c r="O500" s="214">
        <f t="shared" si="49"/>
        <v>0</v>
      </c>
      <c r="V500" s="314">
        <v>925.04</v>
      </c>
      <c r="W500" s="214">
        <f t="shared" si="46"/>
        <v>-925.04</v>
      </c>
    </row>
    <row r="501" spans="1:23" ht="24" x14ac:dyDescent="0.25">
      <c r="A501" s="25" t="s">
        <v>883</v>
      </c>
      <c r="B501" s="41" t="s">
        <v>646</v>
      </c>
      <c r="C501" s="41" t="s">
        <v>2668</v>
      </c>
      <c r="D501" s="122" t="s">
        <v>2035</v>
      </c>
      <c r="E501" s="41" t="s">
        <v>1502</v>
      </c>
      <c r="F501" s="161">
        <v>100</v>
      </c>
      <c r="G501" s="161"/>
      <c r="H501" s="189">
        <f t="shared" si="47"/>
        <v>0</v>
      </c>
      <c r="J501" s="204" t="s">
        <v>3126</v>
      </c>
      <c r="K501" s="39" t="s">
        <v>58</v>
      </c>
      <c r="L501" s="205">
        <v>100</v>
      </c>
      <c r="M501" s="205">
        <v>5.94</v>
      </c>
      <c r="N501" s="205">
        <v>594</v>
      </c>
      <c r="O501" s="214">
        <f t="shared" si="49"/>
        <v>0</v>
      </c>
      <c r="V501" s="314">
        <v>573</v>
      </c>
      <c r="W501" s="214">
        <f t="shared" si="46"/>
        <v>-573</v>
      </c>
    </row>
    <row r="502" spans="1:23" ht="24" x14ac:dyDescent="0.25">
      <c r="A502" s="25" t="s">
        <v>884</v>
      </c>
      <c r="B502" s="41" t="s">
        <v>477</v>
      </c>
      <c r="C502" s="41" t="s">
        <v>2668</v>
      </c>
      <c r="D502" s="122" t="s">
        <v>1992</v>
      </c>
      <c r="E502" s="41" t="s">
        <v>1502</v>
      </c>
      <c r="F502" s="161">
        <v>40</v>
      </c>
      <c r="G502" s="161"/>
      <c r="H502" s="189">
        <f t="shared" si="47"/>
        <v>0</v>
      </c>
      <c r="J502" s="204" t="s">
        <v>3050</v>
      </c>
      <c r="K502" s="39" t="s">
        <v>58</v>
      </c>
      <c r="L502" s="205">
        <v>40</v>
      </c>
      <c r="M502" s="205">
        <v>29.79</v>
      </c>
      <c r="N502" s="205">
        <v>1191.5999999999999</v>
      </c>
      <c r="O502" s="214">
        <f t="shared" si="49"/>
        <v>0</v>
      </c>
      <c r="V502" s="314">
        <v>1052.4000000000001</v>
      </c>
      <c r="W502" s="214">
        <f t="shared" si="46"/>
        <v>-1052.4000000000001</v>
      </c>
    </row>
    <row r="503" spans="1:23" ht="24" x14ac:dyDescent="0.25">
      <c r="A503" s="30" t="s">
        <v>885</v>
      </c>
      <c r="B503" s="251" t="s">
        <v>1538</v>
      </c>
      <c r="C503" s="42" t="s">
        <v>2668</v>
      </c>
      <c r="D503" s="122" t="s">
        <v>1537</v>
      </c>
      <c r="E503" s="41" t="s">
        <v>1527</v>
      </c>
      <c r="F503" s="222">
        <v>2</v>
      </c>
      <c r="G503" s="161"/>
      <c r="H503" s="225">
        <f t="shared" si="47"/>
        <v>0</v>
      </c>
      <c r="J503" s="249" t="s">
        <v>1876</v>
      </c>
      <c r="K503" s="39" t="s">
        <v>17</v>
      </c>
      <c r="L503" s="205">
        <v>1</v>
      </c>
      <c r="M503" s="205">
        <v>384297.3</v>
      </c>
      <c r="N503" s="205">
        <v>384297.3</v>
      </c>
      <c r="O503" s="214">
        <f t="shared" si="49"/>
        <v>1</v>
      </c>
      <c r="V503" s="314">
        <v>780526.07999999996</v>
      </c>
      <c r="W503" s="214">
        <f t="shared" si="46"/>
        <v>-780526.07999999996</v>
      </c>
    </row>
    <row r="504" spans="1:23" x14ac:dyDescent="0.25">
      <c r="A504" s="25" t="s">
        <v>886</v>
      </c>
      <c r="B504" s="41" t="s">
        <v>1481</v>
      </c>
      <c r="C504" s="41"/>
      <c r="D504" s="122" t="s">
        <v>827</v>
      </c>
      <c r="E504" s="41" t="s">
        <v>17</v>
      </c>
      <c r="F504" s="161">
        <v>6</v>
      </c>
      <c r="G504" s="161"/>
      <c r="H504" s="189">
        <f t="shared" si="47"/>
        <v>0</v>
      </c>
      <c r="J504" s="204" t="s">
        <v>827</v>
      </c>
      <c r="K504" s="39" t="s">
        <v>17</v>
      </c>
      <c r="L504" s="205">
        <v>6</v>
      </c>
      <c r="M504" s="205">
        <v>680.1</v>
      </c>
      <c r="N504" s="205">
        <v>4080.6</v>
      </c>
      <c r="O504" s="214">
        <f t="shared" si="49"/>
        <v>0</v>
      </c>
      <c r="V504" s="314">
        <v>4080.6</v>
      </c>
      <c r="W504" s="214">
        <f t="shared" si="46"/>
        <v>-4080.6</v>
      </c>
    </row>
    <row r="505" spans="1:23" x14ac:dyDescent="0.25">
      <c r="A505" s="26" t="s">
        <v>887</v>
      </c>
      <c r="B505" s="48" t="s">
        <v>888</v>
      </c>
      <c r="C505" s="48"/>
      <c r="D505" s="123"/>
      <c r="E505" s="49"/>
      <c r="F505" s="162"/>
      <c r="G505" s="162"/>
      <c r="H505" s="190">
        <f>SUM(H506:H582)</f>
        <v>0</v>
      </c>
      <c r="N505" s="206">
        <v>335122.34000000003</v>
      </c>
      <c r="O505" s="214">
        <f t="shared" si="49"/>
        <v>0</v>
      </c>
      <c r="V505" s="315">
        <v>505005.52999999991</v>
      </c>
      <c r="W505" s="214">
        <f t="shared" si="46"/>
        <v>-505005.52999999991</v>
      </c>
    </row>
    <row r="506" spans="1:23" ht="24" x14ac:dyDescent="0.25">
      <c r="A506" s="25" t="s">
        <v>889</v>
      </c>
      <c r="B506" s="41" t="s">
        <v>831</v>
      </c>
      <c r="C506" s="41" t="s">
        <v>2668</v>
      </c>
      <c r="D506" s="122" t="s">
        <v>1700</v>
      </c>
      <c r="E506" s="41" t="s">
        <v>1606</v>
      </c>
      <c r="F506" s="161">
        <v>47.42</v>
      </c>
      <c r="G506" s="161"/>
      <c r="H506" s="189">
        <f t="shared" ref="H506:H569" si="50">ROUND((F506*G506),2)</f>
        <v>0</v>
      </c>
      <c r="J506" s="204" t="s">
        <v>3208</v>
      </c>
      <c r="K506" s="39" t="s">
        <v>2891</v>
      </c>
      <c r="L506" s="205">
        <v>47.42</v>
      </c>
      <c r="M506" s="205">
        <v>92.21</v>
      </c>
      <c r="N506" s="205">
        <v>4372.6000000000004</v>
      </c>
      <c r="O506" s="214">
        <f t="shared" si="49"/>
        <v>0</v>
      </c>
      <c r="V506" s="314">
        <v>4864.82</v>
      </c>
      <c r="W506" s="214">
        <f t="shared" si="46"/>
        <v>-4864.82</v>
      </c>
    </row>
    <row r="507" spans="1:23" ht="24" x14ac:dyDescent="0.25">
      <c r="A507" s="25" t="s">
        <v>890</v>
      </c>
      <c r="B507" s="41" t="s">
        <v>97</v>
      </c>
      <c r="C507" s="41" t="s">
        <v>2668</v>
      </c>
      <c r="D507" s="122" t="s">
        <v>1640</v>
      </c>
      <c r="E507" s="41" t="s">
        <v>1606</v>
      </c>
      <c r="F507" s="161">
        <v>6.48</v>
      </c>
      <c r="G507" s="161"/>
      <c r="H507" s="189">
        <f t="shared" si="50"/>
        <v>0</v>
      </c>
      <c r="J507" s="204" t="s">
        <v>2894</v>
      </c>
      <c r="K507" s="39" t="s">
        <v>2891</v>
      </c>
      <c r="L507" s="205">
        <v>6.48</v>
      </c>
      <c r="M507" s="205">
        <v>77.88</v>
      </c>
      <c r="N507" s="205">
        <v>504.66</v>
      </c>
      <c r="O507" s="214">
        <f t="shared" ref="O507:O538" si="51">F507-L507</f>
        <v>0</v>
      </c>
      <c r="V507" s="314">
        <v>504.66</v>
      </c>
      <c r="W507" s="214">
        <f t="shared" si="46"/>
        <v>-504.66</v>
      </c>
    </row>
    <row r="508" spans="1:23" x14ac:dyDescent="0.25">
      <c r="A508" s="25" t="s">
        <v>891</v>
      </c>
      <c r="B508" s="41" t="s">
        <v>105</v>
      </c>
      <c r="C508" s="41" t="s">
        <v>2668</v>
      </c>
      <c r="D508" s="122" t="s">
        <v>1636</v>
      </c>
      <c r="E508" s="41" t="s">
        <v>1606</v>
      </c>
      <c r="F508" s="161">
        <v>3.6</v>
      </c>
      <c r="G508" s="161"/>
      <c r="H508" s="189">
        <f t="shared" si="50"/>
        <v>0</v>
      </c>
      <c r="J508" s="204" t="s">
        <v>2898</v>
      </c>
      <c r="K508" s="39" t="s">
        <v>2891</v>
      </c>
      <c r="L508" s="205">
        <v>3.6</v>
      </c>
      <c r="M508" s="205">
        <v>214.17</v>
      </c>
      <c r="N508" s="205">
        <v>771.01</v>
      </c>
      <c r="O508" s="214">
        <f t="shared" si="51"/>
        <v>0</v>
      </c>
      <c r="V508" s="314">
        <v>771.01</v>
      </c>
      <c r="W508" s="214">
        <f t="shared" si="46"/>
        <v>-771.01</v>
      </c>
    </row>
    <row r="509" spans="1:23" x14ac:dyDescent="0.25">
      <c r="A509" s="25" t="s">
        <v>892</v>
      </c>
      <c r="B509" s="41" t="s">
        <v>111</v>
      </c>
      <c r="C509" s="41" t="s">
        <v>2668</v>
      </c>
      <c r="D509" s="122" t="s">
        <v>1642</v>
      </c>
      <c r="E509" s="41" t="s">
        <v>1507</v>
      </c>
      <c r="F509" s="161">
        <v>264</v>
      </c>
      <c r="G509" s="161"/>
      <c r="H509" s="189">
        <f t="shared" si="50"/>
        <v>0</v>
      </c>
      <c r="J509" s="204" t="s">
        <v>2901</v>
      </c>
      <c r="K509" s="39" t="s">
        <v>40</v>
      </c>
      <c r="L509" s="205">
        <v>264</v>
      </c>
      <c r="M509" s="205">
        <v>5.84</v>
      </c>
      <c r="N509" s="205">
        <v>1541.76</v>
      </c>
      <c r="O509" s="214">
        <f t="shared" si="51"/>
        <v>0</v>
      </c>
      <c r="V509" s="314">
        <v>1541.76</v>
      </c>
      <c r="W509" s="214">
        <f t="shared" si="46"/>
        <v>-1541.76</v>
      </c>
    </row>
    <row r="510" spans="1:23" x14ac:dyDescent="0.25">
      <c r="A510" s="25" t="s">
        <v>893</v>
      </c>
      <c r="B510" s="41" t="s">
        <v>835</v>
      </c>
      <c r="C510" s="41" t="s">
        <v>2668</v>
      </c>
      <c r="D510" s="122" t="s">
        <v>1649</v>
      </c>
      <c r="E510" s="41" t="s">
        <v>1507</v>
      </c>
      <c r="F510" s="161">
        <v>72.03</v>
      </c>
      <c r="G510" s="161"/>
      <c r="H510" s="189">
        <f t="shared" si="50"/>
        <v>0</v>
      </c>
      <c r="J510" s="204" t="s">
        <v>3209</v>
      </c>
      <c r="K510" s="39" t="s">
        <v>40</v>
      </c>
      <c r="L510" s="205">
        <v>72.03</v>
      </c>
      <c r="M510" s="205">
        <v>15.66</v>
      </c>
      <c r="N510" s="205">
        <v>1127.99</v>
      </c>
      <c r="O510" s="214">
        <f t="shared" si="51"/>
        <v>0</v>
      </c>
      <c r="V510" s="314">
        <v>1127.99</v>
      </c>
      <c r="W510" s="214">
        <f t="shared" si="46"/>
        <v>-1127.99</v>
      </c>
    </row>
    <row r="511" spans="1:23" ht="24" x14ac:dyDescent="0.25">
      <c r="A511" s="25" t="s">
        <v>894</v>
      </c>
      <c r="B511" s="41" t="s">
        <v>837</v>
      </c>
      <c r="C511" s="41" t="s">
        <v>2668</v>
      </c>
      <c r="D511" s="122" t="s">
        <v>1650</v>
      </c>
      <c r="E511" s="41" t="s">
        <v>1507</v>
      </c>
      <c r="F511" s="161">
        <v>72.03</v>
      </c>
      <c r="G511" s="161"/>
      <c r="H511" s="189">
        <f t="shared" si="50"/>
        <v>0</v>
      </c>
      <c r="J511" s="204" t="s">
        <v>3210</v>
      </c>
      <c r="K511" s="39" t="s">
        <v>40</v>
      </c>
      <c r="L511" s="205">
        <v>72.03</v>
      </c>
      <c r="M511" s="205">
        <v>18.79</v>
      </c>
      <c r="N511" s="205">
        <v>1353.44</v>
      </c>
      <c r="O511" s="214">
        <f t="shared" si="51"/>
        <v>0</v>
      </c>
      <c r="V511" s="314">
        <v>1353.44</v>
      </c>
      <c r="W511" s="214">
        <f t="shared" si="46"/>
        <v>-1353.44</v>
      </c>
    </row>
    <row r="512" spans="1:23" x14ac:dyDescent="0.25">
      <c r="A512" s="25" t="s">
        <v>895</v>
      </c>
      <c r="B512" s="41" t="s">
        <v>137</v>
      </c>
      <c r="C512" s="41" t="s">
        <v>2668</v>
      </c>
      <c r="D512" s="122" t="s">
        <v>1666</v>
      </c>
      <c r="E512" s="41" t="s">
        <v>1507</v>
      </c>
      <c r="F512" s="161">
        <v>30</v>
      </c>
      <c r="G512" s="161"/>
      <c r="H512" s="189">
        <f t="shared" si="50"/>
        <v>0</v>
      </c>
      <c r="J512" s="204" t="s">
        <v>2914</v>
      </c>
      <c r="K512" s="39" t="s">
        <v>40</v>
      </c>
      <c r="L512" s="205">
        <v>30</v>
      </c>
      <c r="M512" s="205">
        <v>30.21</v>
      </c>
      <c r="N512" s="205">
        <v>906.3</v>
      </c>
      <c r="O512" s="214">
        <f t="shared" si="51"/>
        <v>0</v>
      </c>
      <c r="V512" s="314">
        <v>906.3</v>
      </c>
      <c r="W512" s="214">
        <f t="shared" si="46"/>
        <v>-906.3</v>
      </c>
    </row>
    <row r="513" spans="1:23" ht="24" x14ac:dyDescent="0.25">
      <c r="A513" s="25" t="s">
        <v>896</v>
      </c>
      <c r="B513" s="41" t="s">
        <v>159</v>
      </c>
      <c r="C513" s="41" t="s">
        <v>2668</v>
      </c>
      <c r="D513" s="122" t="s">
        <v>1681</v>
      </c>
      <c r="E513" s="41" t="s">
        <v>1527</v>
      </c>
      <c r="F513" s="161">
        <v>12</v>
      </c>
      <c r="G513" s="161"/>
      <c r="H513" s="189">
        <f t="shared" si="50"/>
        <v>0</v>
      </c>
      <c r="J513" s="204" t="s">
        <v>2925</v>
      </c>
      <c r="K513" s="39" t="s">
        <v>17</v>
      </c>
      <c r="L513" s="205">
        <v>12</v>
      </c>
      <c r="M513" s="205">
        <v>19.149999999999999</v>
      </c>
      <c r="N513" s="205">
        <v>229.8</v>
      </c>
      <c r="O513" s="214">
        <f t="shared" si="51"/>
        <v>0</v>
      </c>
      <c r="V513" s="314">
        <v>229.8</v>
      </c>
      <c r="W513" s="214">
        <f t="shared" si="46"/>
        <v>-229.8</v>
      </c>
    </row>
    <row r="514" spans="1:23" x14ac:dyDescent="0.25">
      <c r="A514" s="25" t="s">
        <v>897</v>
      </c>
      <c r="B514" s="41" t="s">
        <v>842</v>
      </c>
      <c r="C514" s="41" t="s">
        <v>2668</v>
      </c>
      <c r="D514" s="122" t="s">
        <v>1683</v>
      </c>
      <c r="E514" s="41" t="s">
        <v>1502</v>
      </c>
      <c r="F514" s="161">
        <v>30</v>
      </c>
      <c r="G514" s="161"/>
      <c r="H514" s="189">
        <f t="shared" si="50"/>
        <v>0</v>
      </c>
      <c r="J514" s="204" t="s">
        <v>3211</v>
      </c>
      <c r="K514" s="39" t="s">
        <v>58</v>
      </c>
      <c r="L514" s="205">
        <v>30</v>
      </c>
      <c r="M514" s="205">
        <v>5.75</v>
      </c>
      <c r="N514" s="205">
        <v>172.5</v>
      </c>
      <c r="O514" s="214">
        <f t="shared" si="51"/>
        <v>0</v>
      </c>
      <c r="V514" s="314">
        <v>172.5</v>
      </c>
      <c r="W514" s="214">
        <f t="shared" si="46"/>
        <v>-172.5</v>
      </c>
    </row>
    <row r="515" spans="1:23" x14ac:dyDescent="0.25">
      <c r="A515" s="25" t="s">
        <v>898</v>
      </c>
      <c r="B515" s="41" t="s">
        <v>844</v>
      </c>
      <c r="C515" s="41" t="s">
        <v>2668</v>
      </c>
      <c r="D515" s="122" t="s">
        <v>1684</v>
      </c>
      <c r="E515" s="41" t="s">
        <v>1502</v>
      </c>
      <c r="F515" s="161">
        <v>40</v>
      </c>
      <c r="G515" s="161"/>
      <c r="H515" s="189">
        <f t="shared" si="50"/>
        <v>0</v>
      </c>
      <c r="J515" s="204" t="s">
        <v>3212</v>
      </c>
      <c r="K515" s="39" t="s">
        <v>58</v>
      </c>
      <c r="L515" s="205">
        <v>40</v>
      </c>
      <c r="M515" s="205">
        <v>2.87</v>
      </c>
      <c r="N515" s="205">
        <v>114.8</v>
      </c>
      <c r="O515" s="214">
        <f t="shared" si="51"/>
        <v>0</v>
      </c>
      <c r="V515" s="314">
        <v>114.8</v>
      </c>
      <c r="W515" s="214">
        <f t="shared" si="46"/>
        <v>-114.8</v>
      </c>
    </row>
    <row r="516" spans="1:23" x14ac:dyDescent="0.25">
      <c r="A516" s="25" t="s">
        <v>899</v>
      </c>
      <c r="B516" s="41" t="s">
        <v>167</v>
      </c>
      <c r="C516" s="41" t="s">
        <v>2668</v>
      </c>
      <c r="D516" s="122" t="s">
        <v>1689</v>
      </c>
      <c r="E516" s="41" t="s">
        <v>1507</v>
      </c>
      <c r="F516" s="161">
        <v>4.8</v>
      </c>
      <c r="G516" s="161"/>
      <c r="H516" s="189">
        <f t="shared" si="50"/>
        <v>0</v>
      </c>
      <c r="J516" s="204" t="s">
        <v>2929</v>
      </c>
      <c r="K516" s="39" t="s">
        <v>40</v>
      </c>
      <c r="L516" s="205">
        <v>4.8</v>
      </c>
      <c r="M516" s="205">
        <v>95.72</v>
      </c>
      <c r="N516" s="205">
        <v>459.46</v>
      </c>
      <c r="O516" s="214">
        <f t="shared" si="51"/>
        <v>0</v>
      </c>
      <c r="V516" s="314">
        <v>459.46</v>
      </c>
      <c r="W516" s="214">
        <f t="shared" si="46"/>
        <v>-459.46</v>
      </c>
    </row>
    <row r="517" spans="1:23" x14ac:dyDescent="0.25">
      <c r="A517" s="25" t="s">
        <v>900</v>
      </c>
      <c r="B517" s="41" t="s">
        <v>901</v>
      </c>
      <c r="C517" s="41" t="s">
        <v>2668</v>
      </c>
      <c r="D517" s="122" t="s">
        <v>1690</v>
      </c>
      <c r="E517" s="41" t="s">
        <v>1527</v>
      </c>
      <c r="F517" s="161">
        <v>1</v>
      </c>
      <c r="G517" s="161"/>
      <c r="H517" s="189">
        <f t="shared" si="50"/>
        <v>0</v>
      </c>
      <c r="J517" s="204" t="s">
        <v>3224</v>
      </c>
      <c r="K517" s="39" t="s">
        <v>17</v>
      </c>
      <c r="L517" s="205">
        <v>1</v>
      </c>
      <c r="M517" s="205">
        <v>331.67</v>
      </c>
      <c r="N517" s="205">
        <v>331.67</v>
      </c>
      <c r="O517" s="214">
        <f t="shared" si="51"/>
        <v>0</v>
      </c>
      <c r="V517" s="314">
        <v>331.67</v>
      </c>
      <c r="W517" s="214">
        <f t="shared" si="46"/>
        <v>-331.67</v>
      </c>
    </row>
    <row r="518" spans="1:23" ht="24" x14ac:dyDescent="0.25">
      <c r="A518" s="25" t="s">
        <v>902</v>
      </c>
      <c r="B518" s="41" t="s">
        <v>903</v>
      </c>
      <c r="C518" s="41" t="s">
        <v>2668</v>
      </c>
      <c r="D518" s="122" t="s">
        <v>1691</v>
      </c>
      <c r="E518" s="41" t="s">
        <v>1502</v>
      </c>
      <c r="F518" s="161">
        <v>30</v>
      </c>
      <c r="G518" s="161"/>
      <c r="H518" s="189">
        <f t="shared" si="50"/>
        <v>0</v>
      </c>
      <c r="J518" s="204" t="s">
        <v>3225</v>
      </c>
      <c r="K518" s="39" t="s">
        <v>58</v>
      </c>
      <c r="L518" s="205">
        <v>30</v>
      </c>
      <c r="M518" s="205">
        <v>23.94</v>
      </c>
      <c r="N518" s="205">
        <v>718.2</v>
      </c>
      <c r="O518" s="214">
        <f t="shared" si="51"/>
        <v>0</v>
      </c>
      <c r="V518" s="314">
        <v>718.2</v>
      </c>
      <c r="W518" s="214">
        <f t="shared" si="46"/>
        <v>-718.2</v>
      </c>
    </row>
    <row r="519" spans="1:23" ht="24" x14ac:dyDescent="0.25">
      <c r="A519" s="25" t="s">
        <v>904</v>
      </c>
      <c r="B519" s="41" t="s">
        <v>905</v>
      </c>
      <c r="C519" s="41" t="s">
        <v>2668</v>
      </c>
      <c r="D519" s="122" t="s">
        <v>1692</v>
      </c>
      <c r="E519" s="41" t="s">
        <v>1502</v>
      </c>
      <c r="F519" s="161">
        <v>40</v>
      </c>
      <c r="G519" s="161"/>
      <c r="H519" s="189">
        <f t="shared" si="50"/>
        <v>0</v>
      </c>
      <c r="J519" s="204" t="s">
        <v>3226</v>
      </c>
      <c r="K519" s="39" t="s">
        <v>58</v>
      </c>
      <c r="L519" s="205">
        <v>40</v>
      </c>
      <c r="M519" s="205">
        <v>11.97</v>
      </c>
      <c r="N519" s="205">
        <v>478.8</v>
      </c>
      <c r="O519" s="214">
        <f t="shared" si="51"/>
        <v>0</v>
      </c>
      <c r="V519" s="314">
        <v>478.8</v>
      </c>
      <c r="W519" s="214">
        <f t="shared" si="46"/>
        <v>-478.8</v>
      </c>
    </row>
    <row r="520" spans="1:23" ht="24" x14ac:dyDescent="0.25">
      <c r="A520" s="25" t="s">
        <v>906</v>
      </c>
      <c r="B520" s="41" t="s">
        <v>169</v>
      </c>
      <c r="C520" s="41" t="s">
        <v>2668</v>
      </c>
      <c r="D520" s="122" t="s">
        <v>1693</v>
      </c>
      <c r="E520" s="41" t="s">
        <v>1502</v>
      </c>
      <c r="F520" s="161">
        <v>20</v>
      </c>
      <c r="G520" s="161"/>
      <c r="H520" s="189">
        <f t="shared" si="50"/>
        <v>0</v>
      </c>
      <c r="J520" s="204" t="s">
        <v>2930</v>
      </c>
      <c r="K520" s="39" t="s">
        <v>58</v>
      </c>
      <c r="L520" s="205">
        <v>20</v>
      </c>
      <c r="M520" s="205">
        <v>47.86</v>
      </c>
      <c r="N520" s="205">
        <v>957.2</v>
      </c>
      <c r="O520" s="214">
        <f t="shared" si="51"/>
        <v>0</v>
      </c>
      <c r="V520" s="314">
        <v>957.2</v>
      </c>
      <c r="W520" s="214">
        <f t="shared" si="46"/>
        <v>-957.2</v>
      </c>
    </row>
    <row r="521" spans="1:23" ht="24" x14ac:dyDescent="0.25">
      <c r="A521" s="25" t="s">
        <v>907</v>
      </c>
      <c r="B521" s="41" t="s">
        <v>171</v>
      </c>
      <c r="C521" s="41" t="s">
        <v>2668</v>
      </c>
      <c r="D521" s="122" t="s">
        <v>1694</v>
      </c>
      <c r="E521" s="41" t="s">
        <v>1502</v>
      </c>
      <c r="F521" s="161">
        <v>30</v>
      </c>
      <c r="G521" s="161"/>
      <c r="H521" s="189">
        <f t="shared" si="50"/>
        <v>0</v>
      </c>
      <c r="J521" s="204" t="s">
        <v>2931</v>
      </c>
      <c r="K521" s="39" t="s">
        <v>58</v>
      </c>
      <c r="L521" s="205">
        <v>30</v>
      </c>
      <c r="M521" s="205">
        <v>23.94</v>
      </c>
      <c r="N521" s="205">
        <v>718.2</v>
      </c>
      <c r="O521" s="214">
        <f t="shared" si="51"/>
        <v>0</v>
      </c>
      <c r="V521" s="314">
        <v>718.2</v>
      </c>
      <c r="W521" s="214">
        <f t="shared" si="46"/>
        <v>-718.2</v>
      </c>
    </row>
    <row r="522" spans="1:23" x14ac:dyDescent="0.25">
      <c r="A522" s="25" t="s">
        <v>908</v>
      </c>
      <c r="B522" s="41" t="s">
        <v>847</v>
      </c>
      <c r="C522" s="41" t="s">
        <v>2668</v>
      </c>
      <c r="D522" s="122" t="s">
        <v>1736</v>
      </c>
      <c r="E522" s="41" t="s">
        <v>1507</v>
      </c>
      <c r="F522" s="161">
        <v>264</v>
      </c>
      <c r="G522" s="161"/>
      <c r="H522" s="189">
        <f t="shared" si="50"/>
        <v>0</v>
      </c>
      <c r="J522" s="204" t="s">
        <v>3213</v>
      </c>
      <c r="K522" s="39" t="s">
        <v>40</v>
      </c>
      <c r="L522" s="205">
        <v>264</v>
      </c>
      <c r="M522" s="205">
        <v>6.67</v>
      </c>
      <c r="N522" s="205">
        <v>1760.88</v>
      </c>
      <c r="O522" s="214">
        <f t="shared" si="51"/>
        <v>0</v>
      </c>
      <c r="V522" s="314">
        <v>1800.48</v>
      </c>
      <c r="W522" s="214">
        <f t="shared" si="46"/>
        <v>-1800.48</v>
      </c>
    </row>
    <row r="523" spans="1:23" x14ac:dyDescent="0.25">
      <c r="A523" s="25" t="s">
        <v>909</v>
      </c>
      <c r="B523" s="41" t="s">
        <v>198</v>
      </c>
      <c r="C523" s="41" t="s">
        <v>2668</v>
      </c>
      <c r="D523" s="122" t="s">
        <v>1738</v>
      </c>
      <c r="E523" s="41" t="s">
        <v>1507</v>
      </c>
      <c r="F523" s="161">
        <v>264</v>
      </c>
      <c r="G523" s="161"/>
      <c r="H523" s="189">
        <f t="shared" si="50"/>
        <v>0</v>
      </c>
      <c r="J523" s="204" t="s">
        <v>2942</v>
      </c>
      <c r="K523" s="39" t="s">
        <v>40</v>
      </c>
      <c r="L523" s="205">
        <v>264</v>
      </c>
      <c r="M523" s="205">
        <v>20.75</v>
      </c>
      <c r="N523" s="205">
        <v>5478</v>
      </c>
      <c r="O523" s="214">
        <f t="shared" si="51"/>
        <v>0</v>
      </c>
      <c r="V523" s="314">
        <v>5810.64</v>
      </c>
      <c r="W523" s="214">
        <f t="shared" si="46"/>
        <v>-5810.64</v>
      </c>
    </row>
    <row r="524" spans="1:23" x14ac:dyDescent="0.25">
      <c r="A524" s="25" t="s">
        <v>910</v>
      </c>
      <c r="B524" s="41" t="s">
        <v>200</v>
      </c>
      <c r="C524" s="41" t="s">
        <v>2668</v>
      </c>
      <c r="D524" s="122" t="s">
        <v>1743</v>
      </c>
      <c r="E524" s="41" t="s">
        <v>1507</v>
      </c>
      <c r="F524" s="161">
        <v>264</v>
      </c>
      <c r="G524" s="161"/>
      <c r="H524" s="189">
        <f t="shared" si="50"/>
        <v>0</v>
      </c>
      <c r="J524" s="204" t="s">
        <v>2943</v>
      </c>
      <c r="K524" s="39" t="s">
        <v>40</v>
      </c>
      <c r="L524" s="205">
        <v>264</v>
      </c>
      <c r="M524" s="205">
        <v>12.49</v>
      </c>
      <c r="N524" s="205">
        <v>3297.36</v>
      </c>
      <c r="O524" s="214">
        <f t="shared" si="51"/>
        <v>0</v>
      </c>
      <c r="V524" s="314">
        <v>3392.4</v>
      </c>
      <c r="W524" s="214">
        <f t="shared" si="46"/>
        <v>-3392.4</v>
      </c>
    </row>
    <row r="525" spans="1:23" x14ac:dyDescent="0.25">
      <c r="A525" s="25" t="s">
        <v>911</v>
      </c>
      <c r="B525" s="41" t="s">
        <v>253</v>
      </c>
      <c r="C525" s="41" t="s">
        <v>2668</v>
      </c>
      <c r="D525" s="122" t="s">
        <v>1735</v>
      </c>
      <c r="E525" s="41" t="s">
        <v>1606</v>
      </c>
      <c r="F525" s="161">
        <v>2.4</v>
      </c>
      <c r="G525" s="161"/>
      <c r="H525" s="189">
        <f t="shared" si="50"/>
        <v>0</v>
      </c>
      <c r="J525" s="204" t="s">
        <v>2961</v>
      </c>
      <c r="K525" s="39" t="s">
        <v>2891</v>
      </c>
      <c r="L525" s="205">
        <v>2.4</v>
      </c>
      <c r="M525" s="205">
        <v>654.84</v>
      </c>
      <c r="N525" s="205">
        <v>1571.62</v>
      </c>
      <c r="O525" s="214">
        <f t="shared" si="51"/>
        <v>0</v>
      </c>
      <c r="V525" s="314">
        <v>1664.76</v>
      </c>
      <c r="W525" s="214">
        <f t="shared" si="46"/>
        <v>-1664.76</v>
      </c>
    </row>
    <row r="526" spans="1:23" x14ac:dyDescent="0.25">
      <c r="A526" s="25" t="s">
        <v>912</v>
      </c>
      <c r="B526" s="41" t="s">
        <v>255</v>
      </c>
      <c r="C526" s="41" t="s">
        <v>2668</v>
      </c>
      <c r="D526" s="122" t="s">
        <v>1734</v>
      </c>
      <c r="E526" s="41" t="s">
        <v>1606</v>
      </c>
      <c r="F526" s="161">
        <v>1.2</v>
      </c>
      <c r="G526" s="161"/>
      <c r="H526" s="189">
        <f t="shared" si="50"/>
        <v>0</v>
      </c>
      <c r="J526" s="204" t="s">
        <v>2962</v>
      </c>
      <c r="K526" s="39" t="s">
        <v>2891</v>
      </c>
      <c r="L526" s="205">
        <v>1.2</v>
      </c>
      <c r="M526" s="205">
        <v>731.82</v>
      </c>
      <c r="N526" s="205">
        <v>878.18</v>
      </c>
      <c r="O526" s="214">
        <f t="shared" si="51"/>
        <v>0</v>
      </c>
      <c r="V526" s="314">
        <v>910.75</v>
      </c>
      <c r="W526" s="214">
        <f t="shared" ref="W526:W589" si="52">H526-V526</f>
        <v>-910.75</v>
      </c>
    </row>
    <row r="527" spans="1:23" x14ac:dyDescent="0.25">
      <c r="A527" s="25" t="s">
        <v>913</v>
      </c>
      <c r="B527" s="41" t="s">
        <v>273</v>
      </c>
      <c r="C527" s="41" t="s">
        <v>2668</v>
      </c>
      <c r="D527" s="122" t="s">
        <v>1745</v>
      </c>
      <c r="E527" s="41" t="s">
        <v>1507</v>
      </c>
      <c r="F527" s="161">
        <v>24</v>
      </c>
      <c r="G527" s="161"/>
      <c r="H527" s="189">
        <f t="shared" si="50"/>
        <v>0</v>
      </c>
      <c r="J527" s="204" t="s">
        <v>2970</v>
      </c>
      <c r="K527" s="39" t="s">
        <v>40</v>
      </c>
      <c r="L527" s="205">
        <v>24</v>
      </c>
      <c r="M527" s="205">
        <v>37.159999999999997</v>
      </c>
      <c r="N527" s="205">
        <v>891.84</v>
      </c>
      <c r="O527" s="214">
        <f t="shared" si="51"/>
        <v>0</v>
      </c>
      <c r="V527" s="314">
        <v>905.52</v>
      </c>
      <c r="W527" s="214">
        <f t="shared" si="52"/>
        <v>-905.52</v>
      </c>
    </row>
    <row r="528" spans="1:23" x14ac:dyDescent="0.25">
      <c r="A528" s="25" t="s">
        <v>914</v>
      </c>
      <c r="B528" s="41" t="s">
        <v>235</v>
      </c>
      <c r="C528" s="41" t="s">
        <v>2668</v>
      </c>
      <c r="D528" s="122" t="s">
        <v>1862</v>
      </c>
      <c r="E528" s="41" t="s">
        <v>1507</v>
      </c>
      <c r="F528" s="161">
        <v>264</v>
      </c>
      <c r="G528" s="161"/>
      <c r="H528" s="189">
        <f t="shared" si="50"/>
        <v>0</v>
      </c>
      <c r="J528" s="204" t="s">
        <v>2955</v>
      </c>
      <c r="K528" s="39" t="s">
        <v>40</v>
      </c>
      <c r="L528" s="205">
        <v>264</v>
      </c>
      <c r="M528" s="205">
        <v>30.26</v>
      </c>
      <c r="N528" s="205">
        <v>7988.64</v>
      </c>
      <c r="O528" s="214">
        <f t="shared" si="51"/>
        <v>0</v>
      </c>
      <c r="V528" s="314">
        <v>8207.76</v>
      </c>
      <c r="W528" s="214">
        <f t="shared" si="52"/>
        <v>-8207.76</v>
      </c>
    </row>
    <row r="529" spans="1:23" x14ac:dyDescent="0.25">
      <c r="A529" s="25" t="s">
        <v>915</v>
      </c>
      <c r="B529" s="41" t="s">
        <v>855</v>
      </c>
      <c r="C529" s="41" t="s">
        <v>2668</v>
      </c>
      <c r="D529" s="122" t="s">
        <v>1855</v>
      </c>
      <c r="E529" s="41" t="s">
        <v>1507</v>
      </c>
      <c r="F529" s="161">
        <v>72.03</v>
      </c>
      <c r="G529" s="161"/>
      <c r="H529" s="189">
        <f t="shared" si="50"/>
        <v>0</v>
      </c>
      <c r="J529" s="204" t="s">
        <v>3214</v>
      </c>
      <c r="K529" s="39" t="s">
        <v>40</v>
      </c>
      <c r="L529" s="205">
        <v>72.03</v>
      </c>
      <c r="M529" s="205">
        <v>8.07</v>
      </c>
      <c r="N529" s="205">
        <v>581.28</v>
      </c>
      <c r="O529" s="214">
        <f t="shared" si="51"/>
        <v>0</v>
      </c>
      <c r="V529" s="314">
        <v>610.09</v>
      </c>
      <c r="W529" s="214">
        <f t="shared" si="52"/>
        <v>-610.09</v>
      </c>
    </row>
    <row r="530" spans="1:23" ht="24" x14ac:dyDescent="0.25">
      <c r="A530" s="25" t="s">
        <v>916</v>
      </c>
      <c r="B530" s="41" t="s">
        <v>857</v>
      </c>
      <c r="C530" s="41" t="s">
        <v>2668</v>
      </c>
      <c r="D530" s="122" t="s">
        <v>1852</v>
      </c>
      <c r="E530" s="41" t="s">
        <v>1507</v>
      </c>
      <c r="F530" s="161">
        <v>72.03</v>
      </c>
      <c r="G530" s="161"/>
      <c r="H530" s="189">
        <f t="shared" si="50"/>
        <v>0</v>
      </c>
      <c r="J530" s="204" t="s">
        <v>3215</v>
      </c>
      <c r="K530" s="39" t="s">
        <v>40</v>
      </c>
      <c r="L530" s="205">
        <v>72.03</v>
      </c>
      <c r="M530" s="205">
        <v>81.08</v>
      </c>
      <c r="N530" s="205">
        <v>5840.19</v>
      </c>
      <c r="O530" s="214">
        <f t="shared" si="51"/>
        <v>0</v>
      </c>
      <c r="V530" s="314">
        <v>6271.65</v>
      </c>
      <c r="W530" s="214">
        <f t="shared" si="52"/>
        <v>-6271.65</v>
      </c>
    </row>
    <row r="531" spans="1:23" x14ac:dyDescent="0.25">
      <c r="A531" s="25" t="s">
        <v>917</v>
      </c>
      <c r="B531" s="41" t="s">
        <v>859</v>
      </c>
      <c r="C531" s="41" t="s">
        <v>2668</v>
      </c>
      <c r="D531" s="122" t="s">
        <v>1778</v>
      </c>
      <c r="E531" s="41" t="s">
        <v>1507</v>
      </c>
      <c r="F531" s="161">
        <v>6</v>
      </c>
      <c r="G531" s="161"/>
      <c r="H531" s="189">
        <f t="shared" si="50"/>
        <v>0</v>
      </c>
      <c r="J531" s="204" t="s">
        <v>3216</v>
      </c>
      <c r="K531" s="39" t="s">
        <v>40</v>
      </c>
      <c r="L531" s="205">
        <v>6</v>
      </c>
      <c r="M531" s="205">
        <v>755.9</v>
      </c>
      <c r="N531" s="205">
        <v>4535.3999999999996</v>
      </c>
      <c r="O531" s="214">
        <f t="shared" si="51"/>
        <v>0</v>
      </c>
      <c r="V531" s="314">
        <v>4005.66</v>
      </c>
      <c r="W531" s="214">
        <f t="shared" si="52"/>
        <v>-4005.66</v>
      </c>
    </row>
    <row r="532" spans="1:23" x14ac:dyDescent="0.25">
      <c r="A532" s="25" t="s">
        <v>918</v>
      </c>
      <c r="B532" s="41" t="s">
        <v>919</v>
      </c>
      <c r="C532" s="41" t="s">
        <v>2668</v>
      </c>
      <c r="D532" s="122" t="s">
        <v>1779</v>
      </c>
      <c r="E532" s="41" t="s">
        <v>1507</v>
      </c>
      <c r="F532" s="161">
        <v>1.2</v>
      </c>
      <c r="G532" s="161"/>
      <c r="H532" s="189">
        <f t="shared" si="50"/>
        <v>0</v>
      </c>
      <c r="J532" s="204" t="s">
        <v>3227</v>
      </c>
      <c r="K532" s="39" t="s">
        <v>40</v>
      </c>
      <c r="L532" s="205">
        <v>1.2</v>
      </c>
      <c r="M532" s="205">
        <v>905.56</v>
      </c>
      <c r="N532" s="205">
        <v>1086.67</v>
      </c>
      <c r="O532" s="214">
        <f t="shared" si="51"/>
        <v>0</v>
      </c>
      <c r="V532" s="314">
        <v>1171.55</v>
      </c>
      <c r="W532" s="214">
        <f t="shared" si="52"/>
        <v>-1171.55</v>
      </c>
    </row>
    <row r="533" spans="1:23" x14ac:dyDescent="0.25">
      <c r="A533" s="25" t="s">
        <v>920</v>
      </c>
      <c r="B533" s="41" t="s">
        <v>861</v>
      </c>
      <c r="C533" s="41" t="s">
        <v>2668</v>
      </c>
      <c r="D533" s="122" t="s">
        <v>1802</v>
      </c>
      <c r="E533" s="41" t="s">
        <v>1507</v>
      </c>
      <c r="F533" s="161">
        <v>6</v>
      </c>
      <c r="G533" s="161"/>
      <c r="H533" s="189">
        <f t="shared" si="50"/>
        <v>0</v>
      </c>
      <c r="J533" s="204" t="s">
        <v>3217</v>
      </c>
      <c r="K533" s="39" t="s">
        <v>40</v>
      </c>
      <c r="L533" s="205">
        <v>6</v>
      </c>
      <c r="M533" s="205">
        <v>176.88</v>
      </c>
      <c r="N533" s="205">
        <v>1061.28</v>
      </c>
      <c r="O533" s="214">
        <f t="shared" si="51"/>
        <v>0</v>
      </c>
      <c r="V533" s="314">
        <v>1310.6400000000001</v>
      </c>
      <c r="W533" s="214">
        <f t="shared" si="52"/>
        <v>-1310.6400000000001</v>
      </c>
    </row>
    <row r="534" spans="1:23" ht="24" x14ac:dyDescent="0.25">
      <c r="A534" s="25" t="s">
        <v>921</v>
      </c>
      <c r="B534" s="41" t="s">
        <v>863</v>
      </c>
      <c r="C534" s="41" t="s">
        <v>2668</v>
      </c>
      <c r="D534" s="122" t="s">
        <v>1780</v>
      </c>
      <c r="E534" s="41" t="s">
        <v>1507</v>
      </c>
      <c r="F534" s="161">
        <v>14.76</v>
      </c>
      <c r="G534" s="161"/>
      <c r="H534" s="189">
        <f t="shared" si="50"/>
        <v>0</v>
      </c>
      <c r="J534" s="204" t="s">
        <v>3218</v>
      </c>
      <c r="K534" s="39" t="s">
        <v>40</v>
      </c>
      <c r="L534" s="205">
        <v>14.76</v>
      </c>
      <c r="M534" s="205">
        <v>354.98</v>
      </c>
      <c r="N534" s="205">
        <v>5239.5</v>
      </c>
      <c r="O534" s="214">
        <f t="shared" si="51"/>
        <v>0</v>
      </c>
      <c r="V534" s="314">
        <v>7357.86</v>
      </c>
      <c r="W534" s="214">
        <f t="shared" si="52"/>
        <v>-7357.86</v>
      </c>
    </row>
    <row r="535" spans="1:23" x14ac:dyDescent="0.25">
      <c r="A535" s="25" t="s">
        <v>922</v>
      </c>
      <c r="B535" s="41" t="s">
        <v>865</v>
      </c>
      <c r="C535" s="41" t="s">
        <v>2668</v>
      </c>
      <c r="D535" s="122" t="s">
        <v>1783</v>
      </c>
      <c r="E535" s="41" t="s">
        <v>1507</v>
      </c>
      <c r="F535" s="161">
        <v>1.68</v>
      </c>
      <c r="G535" s="161"/>
      <c r="H535" s="189">
        <f t="shared" si="50"/>
        <v>0</v>
      </c>
      <c r="J535" s="204" t="s">
        <v>3219</v>
      </c>
      <c r="K535" s="39" t="s">
        <v>40</v>
      </c>
      <c r="L535" s="205">
        <v>1.68</v>
      </c>
      <c r="M535" s="205">
        <v>810.59</v>
      </c>
      <c r="N535" s="205">
        <v>1361.79</v>
      </c>
      <c r="O535" s="214">
        <f t="shared" si="51"/>
        <v>0</v>
      </c>
      <c r="V535" s="314">
        <v>1251.55</v>
      </c>
      <c r="W535" s="214">
        <f t="shared" si="52"/>
        <v>-1251.55</v>
      </c>
    </row>
    <row r="536" spans="1:23" x14ac:dyDescent="0.25">
      <c r="A536" s="25" t="s">
        <v>923</v>
      </c>
      <c r="B536" s="41" t="s">
        <v>363</v>
      </c>
      <c r="C536" s="41" t="s">
        <v>2668</v>
      </c>
      <c r="D536" s="122" t="s">
        <v>1781</v>
      </c>
      <c r="E536" s="41" t="s">
        <v>1507</v>
      </c>
      <c r="F536" s="161">
        <v>7.92</v>
      </c>
      <c r="G536" s="161"/>
      <c r="H536" s="189">
        <f t="shared" si="50"/>
        <v>0</v>
      </c>
      <c r="J536" s="204" t="s">
        <v>3002</v>
      </c>
      <c r="K536" s="39" t="s">
        <v>40</v>
      </c>
      <c r="L536" s="205">
        <v>7.92</v>
      </c>
      <c r="M536" s="205">
        <v>1109.29</v>
      </c>
      <c r="N536" s="205">
        <v>8785.58</v>
      </c>
      <c r="O536" s="214">
        <f t="shared" si="51"/>
        <v>0</v>
      </c>
      <c r="V536" s="314">
        <v>7773.72</v>
      </c>
      <c r="W536" s="214">
        <f t="shared" si="52"/>
        <v>-7773.72</v>
      </c>
    </row>
    <row r="537" spans="1:23" ht="24" x14ac:dyDescent="0.25">
      <c r="A537" s="25" t="s">
        <v>924</v>
      </c>
      <c r="B537" s="41" t="s">
        <v>925</v>
      </c>
      <c r="C537" s="41" t="s">
        <v>2668</v>
      </c>
      <c r="D537" s="122" t="s">
        <v>1871</v>
      </c>
      <c r="E537" s="41" t="s">
        <v>1527</v>
      </c>
      <c r="F537" s="161">
        <v>1</v>
      </c>
      <c r="G537" s="161"/>
      <c r="H537" s="189">
        <f t="shared" si="50"/>
        <v>0</v>
      </c>
      <c r="J537" s="204" t="s">
        <v>3228</v>
      </c>
      <c r="K537" s="39" t="s">
        <v>17</v>
      </c>
      <c r="L537" s="205">
        <v>1</v>
      </c>
      <c r="M537" s="205">
        <v>2863.77</v>
      </c>
      <c r="N537" s="205">
        <v>2863.77</v>
      </c>
      <c r="O537" s="214">
        <f t="shared" si="51"/>
        <v>0</v>
      </c>
      <c r="V537" s="314">
        <v>2591.09</v>
      </c>
      <c r="W537" s="214">
        <f t="shared" si="52"/>
        <v>-2591.09</v>
      </c>
    </row>
    <row r="538" spans="1:23" x14ac:dyDescent="0.25">
      <c r="A538" s="25" t="s">
        <v>926</v>
      </c>
      <c r="B538" s="41" t="s">
        <v>927</v>
      </c>
      <c r="C538" s="41" t="s">
        <v>2668</v>
      </c>
      <c r="D538" s="122" t="s">
        <v>1872</v>
      </c>
      <c r="E538" s="41" t="s">
        <v>1527</v>
      </c>
      <c r="F538" s="161">
        <v>14</v>
      </c>
      <c r="G538" s="161"/>
      <c r="H538" s="189">
        <f t="shared" si="50"/>
        <v>0</v>
      </c>
      <c r="J538" s="204" t="s">
        <v>3229</v>
      </c>
      <c r="K538" s="39" t="s">
        <v>17</v>
      </c>
      <c r="L538" s="205">
        <v>14</v>
      </c>
      <c r="M538" s="205">
        <v>76.39</v>
      </c>
      <c r="N538" s="205">
        <v>1069.46</v>
      </c>
      <c r="O538" s="214">
        <f t="shared" si="51"/>
        <v>0</v>
      </c>
      <c r="V538" s="314">
        <v>1016.4</v>
      </c>
      <c r="W538" s="214">
        <f t="shared" si="52"/>
        <v>-1016.4</v>
      </c>
    </row>
    <row r="539" spans="1:23" x14ac:dyDescent="0.25">
      <c r="A539" s="25" t="s">
        <v>928</v>
      </c>
      <c r="B539" s="41" t="s">
        <v>929</v>
      </c>
      <c r="C539" s="41" t="s">
        <v>2668</v>
      </c>
      <c r="D539" s="122" t="s">
        <v>1873</v>
      </c>
      <c r="E539" s="41" t="s">
        <v>1527</v>
      </c>
      <c r="F539" s="161">
        <v>42</v>
      </c>
      <c r="G539" s="161"/>
      <c r="H539" s="189">
        <f t="shared" si="50"/>
        <v>0</v>
      </c>
      <c r="J539" s="204" t="s">
        <v>3230</v>
      </c>
      <c r="K539" s="39" t="s">
        <v>17</v>
      </c>
      <c r="L539" s="205">
        <v>42</v>
      </c>
      <c r="M539" s="205">
        <v>127.82</v>
      </c>
      <c r="N539" s="205">
        <v>5368.44</v>
      </c>
      <c r="O539" s="214">
        <f t="shared" ref="O539:O570" si="53">F539-L539</f>
        <v>0</v>
      </c>
      <c r="V539" s="314">
        <v>5554.92</v>
      </c>
      <c r="W539" s="214">
        <f t="shared" si="52"/>
        <v>-5554.92</v>
      </c>
    </row>
    <row r="540" spans="1:23" x14ac:dyDescent="0.25">
      <c r="A540" s="25" t="s">
        <v>930</v>
      </c>
      <c r="B540" s="41" t="s">
        <v>931</v>
      </c>
      <c r="C540" s="41" t="s">
        <v>2668</v>
      </c>
      <c r="D540" s="122" t="s">
        <v>1874</v>
      </c>
      <c r="E540" s="41" t="s">
        <v>1565</v>
      </c>
      <c r="F540" s="161">
        <v>4</v>
      </c>
      <c r="G540" s="161"/>
      <c r="H540" s="189">
        <f t="shared" si="50"/>
        <v>0</v>
      </c>
      <c r="J540" s="204" t="s">
        <v>3231</v>
      </c>
      <c r="K540" s="39" t="s">
        <v>2983</v>
      </c>
      <c r="L540" s="205">
        <v>4</v>
      </c>
      <c r="M540" s="205">
        <v>550.12</v>
      </c>
      <c r="N540" s="205">
        <v>2200.48</v>
      </c>
      <c r="O540" s="214">
        <f t="shared" si="53"/>
        <v>0</v>
      </c>
      <c r="V540" s="314">
        <v>2182.6799999999998</v>
      </c>
      <c r="W540" s="214">
        <f t="shared" si="52"/>
        <v>-2182.6799999999998</v>
      </c>
    </row>
    <row r="541" spans="1:23" ht="24" x14ac:dyDescent="0.25">
      <c r="A541" s="25" t="s">
        <v>932</v>
      </c>
      <c r="B541" s="41" t="s">
        <v>933</v>
      </c>
      <c r="C541" s="41" t="s">
        <v>2668</v>
      </c>
      <c r="D541" s="122" t="s">
        <v>1875</v>
      </c>
      <c r="E541" s="41" t="s">
        <v>1527</v>
      </c>
      <c r="F541" s="161">
        <v>12</v>
      </c>
      <c r="G541" s="161"/>
      <c r="H541" s="189">
        <f t="shared" si="50"/>
        <v>0</v>
      </c>
      <c r="J541" s="204" t="s">
        <v>3232</v>
      </c>
      <c r="K541" s="39" t="s">
        <v>17</v>
      </c>
      <c r="L541" s="205">
        <v>12</v>
      </c>
      <c r="M541" s="205">
        <v>216.96</v>
      </c>
      <c r="N541" s="205">
        <v>2603.52</v>
      </c>
      <c r="O541" s="214">
        <f t="shared" si="53"/>
        <v>0</v>
      </c>
      <c r="V541" s="314">
        <v>2553.48</v>
      </c>
      <c r="W541" s="214">
        <f t="shared" si="52"/>
        <v>-2553.48</v>
      </c>
    </row>
    <row r="542" spans="1:23" x14ac:dyDescent="0.25">
      <c r="A542" s="25" t="s">
        <v>934</v>
      </c>
      <c r="B542" s="41" t="s">
        <v>935</v>
      </c>
      <c r="C542" s="41" t="s">
        <v>2668</v>
      </c>
      <c r="D542" s="122" t="s">
        <v>1877</v>
      </c>
      <c r="E542" s="41" t="s">
        <v>1527</v>
      </c>
      <c r="F542" s="161">
        <v>29</v>
      </c>
      <c r="G542" s="161"/>
      <c r="H542" s="189">
        <f t="shared" si="50"/>
        <v>0</v>
      </c>
      <c r="J542" s="204" t="s">
        <v>3233</v>
      </c>
      <c r="K542" s="39" t="s">
        <v>17</v>
      </c>
      <c r="L542" s="205">
        <v>29</v>
      </c>
      <c r="M542" s="205">
        <v>57.68</v>
      </c>
      <c r="N542" s="205">
        <v>1672.72</v>
      </c>
      <c r="O542" s="214">
        <f t="shared" si="53"/>
        <v>0</v>
      </c>
      <c r="V542" s="314">
        <v>1664.89</v>
      </c>
      <c r="W542" s="214">
        <f t="shared" si="52"/>
        <v>-1664.89</v>
      </c>
    </row>
    <row r="543" spans="1:23" x14ac:dyDescent="0.25">
      <c r="A543" s="25" t="s">
        <v>936</v>
      </c>
      <c r="B543" s="41" t="s">
        <v>682</v>
      </c>
      <c r="C543" s="41" t="s">
        <v>2668</v>
      </c>
      <c r="D543" s="122" t="s">
        <v>2019</v>
      </c>
      <c r="E543" s="41" t="s">
        <v>1527</v>
      </c>
      <c r="F543" s="161">
        <v>8</v>
      </c>
      <c r="G543" s="161"/>
      <c r="H543" s="189">
        <f t="shared" si="50"/>
        <v>0</v>
      </c>
      <c r="J543" s="204" t="s">
        <v>3144</v>
      </c>
      <c r="K543" s="39" t="s">
        <v>17</v>
      </c>
      <c r="L543" s="205">
        <v>8</v>
      </c>
      <c r="M543" s="205">
        <v>16.37</v>
      </c>
      <c r="N543" s="205">
        <v>130.96</v>
      </c>
      <c r="O543" s="214">
        <f t="shared" si="53"/>
        <v>0</v>
      </c>
      <c r="V543" s="314">
        <v>134.24</v>
      </c>
      <c r="W543" s="214">
        <f t="shared" si="52"/>
        <v>-134.24</v>
      </c>
    </row>
    <row r="544" spans="1:23" x14ac:dyDescent="0.25">
      <c r="A544" s="25" t="s">
        <v>937</v>
      </c>
      <c r="B544" s="41" t="s">
        <v>680</v>
      </c>
      <c r="C544" s="41" t="s">
        <v>2668</v>
      </c>
      <c r="D544" s="122" t="s">
        <v>2018</v>
      </c>
      <c r="E544" s="41" t="s">
        <v>1527</v>
      </c>
      <c r="F544" s="161">
        <v>4</v>
      </c>
      <c r="G544" s="161"/>
      <c r="H544" s="189">
        <f t="shared" si="50"/>
        <v>0</v>
      </c>
      <c r="J544" s="204" t="s">
        <v>3143</v>
      </c>
      <c r="K544" s="39" t="s">
        <v>17</v>
      </c>
      <c r="L544" s="205">
        <v>4</v>
      </c>
      <c r="M544" s="205">
        <v>15.52</v>
      </c>
      <c r="N544" s="205">
        <v>62.08</v>
      </c>
      <c r="O544" s="214">
        <f t="shared" si="53"/>
        <v>0</v>
      </c>
      <c r="V544" s="314">
        <v>65.56</v>
      </c>
      <c r="W544" s="214">
        <f t="shared" si="52"/>
        <v>-65.56</v>
      </c>
    </row>
    <row r="545" spans="1:23" x14ac:dyDescent="0.25">
      <c r="A545" s="25" t="s">
        <v>938</v>
      </c>
      <c r="B545" s="41" t="s">
        <v>939</v>
      </c>
      <c r="C545" s="41" t="s">
        <v>2668</v>
      </c>
      <c r="D545" s="122" t="s">
        <v>2034</v>
      </c>
      <c r="E545" s="41" t="s">
        <v>1502</v>
      </c>
      <c r="F545" s="161">
        <v>210</v>
      </c>
      <c r="G545" s="161"/>
      <c r="H545" s="189">
        <f t="shared" si="50"/>
        <v>0</v>
      </c>
      <c r="J545" s="204" t="s">
        <v>3234</v>
      </c>
      <c r="K545" s="39" t="s">
        <v>58</v>
      </c>
      <c r="L545" s="205">
        <v>210</v>
      </c>
      <c r="M545" s="205">
        <v>62.85</v>
      </c>
      <c r="N545" s="205">
        <v>13198.5</v>
      </c>
      <c r="O545" s="214">
        <f t="shared" si="53"/>
        <v>0</v>
      </c>
      <c r="V545" s="314">
        <v>12642</v>
      </c>
      <c r="W545" s="214">
        <f t="shared" si="52"/>
        <v>-12642</v>
      </c>
    </row>
    <row r="546" spans="1:23" ht="24" x14ac:dyDescent="0.25">
      <c r="A546" s="25" t="s">
        <v>940</v>
      </c>
      <c r="B546" s="41" t="s">
        <v>656</v>
      </c>
      <c r="C546" s="41" t="s">
        <v>2668</v>
      </c>
      <c r="D546" s="122" t="s">
        <v>2045</v>
      </c>
      <c r="E546" s="41" t="s">
        <v>1502</v>
      </c>
      <c r="F546" s="161">
        <v>16</v>
      </c>
      <c r="G546" s="161"/>
      <c r="H546" s="189">
        <f t="shared" si="50"/>
        <v>0</v>
      </c>
      <c r="J546" s="204" t="s">
        <v>3131</v>
      </c>
      <c r="K546" s="39" t="s">
        <v>58</v>
      </c>
      <c r="L546" s="205">
        <v>16</v>
      </c>
      <c r="M546" s="205">
        <v>31.8</v>
      </c>
      <c r="N546" s="205">
        <v>508.8</v>
      </c>
      <c r="O546" s="214">
        <f t="shared" si="53"/>
        <v>0</v>
      </c>
      <c r="V546" s="314">
        <v>459.2</v>
      </c>
      <c r="W546" s="214">
        <f t="shared" si="52"/>
        <v>-459.2</v>
      </c>
    </row>
    <row r="547" spans="1:23" x14ac:dyDescent="0.25">
      <c r="A547" s="25" t="s">
        <v>941</v>
      </c>
      <c r="B547" s="41" t="s">
        <v>942</v>
      </c>
      <c r="C547" s="41" t="s">
        <v>2668</v>
      </c>
      <c r="D547" s="122" t="s">
        <v>1878</v>
      </c>
      <c r="E547" s="41" t="s">
        <v>1527</v>
      </c>
      <c r="F547" s="161">
        <v>167</v>
      </c>
      <c r="G547" s="161"/>
      <c r="H547" s="189">
        <f t="shared" si="50"/>
        <v>0</v>
      </c>
      <c r="J547" s="204" t="s">
        <v>3235</v>
      </c>
      <c r="K547" s="39" t="s">
        <v>17</v>
      </c>
      <c r="L547" s="205">
        <v>167</v>
      </c>
      <c r="M547" s="205">
        <v>35.93</v>
      </c>
      <c r="N547" s="205">
        <v>6000.31</v>
      </c>
      <c r="O547" s="214">
        <f t="shared" si="53"/>
        <v>0</v>
      </c>
      <c r="V547" s="314">
        <v>5853.35</v>
      </c>
      <c r="W547" s="214">
        <f t="shared" si="52"/>
        <v>-5853.35</v>
      </c>
    </row>
    <row r="548" spans="1:23" x14ac:dyDescent="0.25">
      <c r="A548" s="25" t="s">
        <v>943</v>
      </c>
      <c r="B548" s="41" t="s">
        <v>944</v>
      </c>
      <c r="C548" s="41" t="s">
        <v>2668</v>
      </c>
      <c r="D548" s="122" t="s">
        <v>1879</v>
      </c>
      <c r="E548" s="41" t="s">
        <v>1527</v>
      </c>
      <c r="F548" s="161">
        <v>60</v>
      </c>
      <c r="G548" s="161"/>
      <c r="H548" s="189">
        <f t="shared" si="50"/>
        <v>0</v>
      </c>
      <c r="J548" s="204" t="s">
        <v>3236</v>
      </c>
      <c r="K548" s="39" t="s">
        <v>17</v>
      </c>
      <c r="L548" s="205">
        <v>60</v>
      </c>
      <c r="M548" s="205">
        <v>34.200000000000003</v>
      </c>
      <c r="N548" s="205">
        <v>2052</v>
      </c>
      <c r="O548" s="214">
        <f t="shared" si="53"/>
        <v>0</v>
      </c>
      <c r="V548" s="314">
        <v>1717.8</v>
      </c>
      <c r="W548" s="214">
        <f t="shared" si="52"/>
        <v>-1717.8</v>
      </c>
    </row>
    <row r="549" spans="1:23" x14ac:dyDescent="0.25">
      <c r="A549" s="25" t="s">
        <v>945</v>
      </c>
      <c r="B549" s="41" t="s">
        <v>946</v>
      </c>
      <c r="C549" s="41" t="s">
        <v>2668</v>
      </c>
      <c r="D549" s="122" t="s">
        <v>1880</v>
      </c>
      <c r="E549" s="41" t="s">
        <v>1527</v>
      </c>
      <c r="F549" s="161">
        <v>2</v>
      </c>
      <c r="G549" s="161"/>
      <c r="H549" s="189">
        <f t="shared" si="50"/>
        <v>0</v>
      </c>
      <c r="J549" s="204" t="s">
        <v>3237</v>
      </c>
      <c r="K549" s="39" t="s">
        <v>17</v>
      </c>
      <c r="L549" s="205">
        <v>2</v>
      </c>
      <c r="M549" s="205">
        <v>601</v>
      </c>
      <c r="N549" s="205">
        <v>1202</v>
      </c>
      <c r="O549" s="214">
        <f t="shared" si="53"/>
        <v>0</v>
      </c>
      <c r="V549" s="314">
        <v>1211.8</v>
      </c>
      <c r="W549" s="214">
        <f t="shared" si="52"/>
        <v>-1211.8</v>
      </c>
    </row>
    <row r="550" spans="1:23" x14ac:dyDescent="0.25">
      <c r="A550" s="25" t="s">
        <v>947</v>
      </c>
      <c r="B550" s="41" t="s">
        <v>948</v>
      </c>
      <c r="C550" s="41" t="s">
        <v>2668</v>
      </c>
      <c r="D550" s="122" t="s">
        <v>1881</v>
      </c>
      <c r="E550" s="41" t="s">
        <v>1527</v>
      </c>
      <c r="F550" s="161">
        <v>6</v>
      </c>
      <c r="G550" s="161"/>
      <c r="H550" s="189">
        <f t="shared" si="50"/>
        <v>0</v>
      </c>
      <c r="J550" s="204" t="s">
        <v>3238</v>
      </c>
      <c r="K550" s="39" t="s">
        <v>17</v>
      </c>
      <c r="L550" s="205">
        <v>6</v>
      </c>
      <c r="M550" s="205">
        <v>469.18</v>
      </c>
      <c r="N550" s="205">
        <v>2815.08</v>
      </c>
      <c r="O550" s="214">
        <f t="shared" si="53"/>
        <v>0</v>
      </c>
      <c r="V550" s="314">
        <v>2976.18</v>
      </c>
      <c r="W550" s="214">
        <f t="shared" si="52"/>
        <v>-2976.18</v>
      </c>
    </row>
    <row r="551" spans="1:23" x14ac:dyDescent="0.25">
      <c r="A551" s="25" t="s">
        <v>949</v>
      </c>
      <c r="B551" s="41" t="s">
        <v>950</v>
      </c>
      <c r="C551" s="41" t="s">
        <v>2668</v>
      </c>
      <c r="D551" s="122" t="s">
        <v>1882</v>
      </c>
      <c r="E551" s="41" t="s">
        <v>1527</v>
      </c>
      <c r="F551" s="161">
        <v>2</v>
      </c>
      <c r="G551" s="161"/>
      <c r="H551" s="189">
        <f t="shared" si="50"/>
        <v>0</v>
      </c>
      <c r="J551" s="204" t="s">
        <v>3239</v>
      </c>
      <c r="K551" s="39" t="s">
        <v>17</v>
      </c>
      <c r="L551" s="205">
        <v>2</v>
      </c>
      <c r="M551" s="205">
        <v>337.67</v>
      </c>
      <c r="N551" s="205">
        <v>675.34</v>
      </c>
      <c r="O551" s="214">
        <f t="shared" si="53"/>
        <v>0</v>
      </c>
      <c r="V551" s="314">
        <v>744.36</v>
      </c>
      <c r="W551" s="214">
        <f t="shared" si="52"/>
        <v>-744.36</v>
      </c>
    </row>
    <row r="552" spans="1:23" x14ac:dyDescent="0.25">
      <c r="A552" s="25" t="s">
        <v>951</v>
      </c>
      <c r="B552" s="41" t="s">
        <v>952</v>
      </c>
      <c r="C552" s="41" t="s">
        <v>2668</v>
      </c>
      <c r="D552" s="122" t="s">
        <v>1883</v>
      </c>
      <c r="E552" s="41" t="s">
        <v>1884</v>
      </c>
      <c r="F552" s="161">
        <v>2</v>
      </c>
      <c r="G552" s="161"/>
      <c r="H552" s="189">
        <f t="shared" si="50"/>
        <v>0</v>
      </c>
      <c r="J552" s="204" t="s">
        <v>3240</v>
      </c>
      <c r="K552" s="39" t="s">
        <v>3241</v>
      </c>
      <c r="L552" s="205">
        <v>2</v>
      </c>
      <c r="M552" s="205">
        <v>547.41999999999996</v>
      </c>
      <c r="N552" s="205">
        <v>1094.8399999999999</v>
      </c>
      <c r="O552" s="214">
        <f t="shared" si="53"/>
        <v>0</v>
      </c>
      <c r="V552" s="314">
        <v>1173.3399999999999</v>
      </c>
      <c r="W552" s="214">
        <f t="shared" si="52"/>
        <v>-1173.3399999999999</v>
      </c>
    </row>
    <row r="553" spans="1:23" ht="24" x14ac:dyDescent="0.25">
      <c r="A553" s="25" t="s">
        <v>953</v>
      </c>
      <c r="B553" s="41" t="s">
        <v>954</v>
      </c>
      <c r="C553" s="41" t="s">
        <v>2668</v>
      </c>
      <c r="D553" s="122" t="s">
        <v>1885</v>
      </c>
      <c r="E553" s="41" t="s">
        <v>1507</v>
      </c>
      <c r="F553" s="161">
        <v>1.6</v>
      </c>
      <c r="G553" s="161"/>
      <c r="H553" s="189">
        <f t="shared" si="50"/>
        <v>0</v>
      </c>
      <c r="J553" s="204" t="s">
        <v>3242</v>
      </c>
      <c r="K553" s="39" t="s">
        <v>40</v>
      </c>
      <c r="L553" s="205">
        <v>1.6</v>
      </c>
      <c r="M553" s="205">
        <v>529.49</v>
      </c>
      <c r="N553" s="205">
        <v>847.18</v>
      </c>
      <c r="O553" s="214">
        <f t="shared" si="53"/>
        <v>0</v>
      </c>
      <c r="V553" s="314">
        <v>1124.3800000000001</v>
      </c>
      <c r="W553" s="214">
        <f t="shared" si="52"/>
        <v>-1124.3800000000001</v>
      </c>
    </row>
    <row r="554" spans="1:23" x14ac:dyDescent="0.25">
      <c r="A554" s="25" t="s">
        <v>955</v>
      </c>
      <c r="B554" s="41" t="s">
        <v>956</v>
      </c>
      <c r="C554" s="41" t="s">
        <v>2668</v>
      </c>
      <c r="D554" s="122" t="s">
        <v>1886</v>
      </c>
      <c r="E554" s="41" t="s">
        <v>1884</v>
      </c>
      <c r="F554" s="161">
        <v>2</v>
      </c>
      <c r="G554" s="161"/>
      <c r="H554" s="189">
        <f t="shared" si="50"/>
        <v>0</v>
      </c>
      <c r="J554" s="204" t="s">
        <v>3243</v>
      </c>
      <c r="K554" s="39" t="s">
        <v>3241</v>
      </c>
      <c r="L554" s="205">
        <v>2</v>
      </c>
      <c r="M554" s="205">
        <v>42.23</v>
      </c>
      <c r="N554" s="205">
        <v>84.46</v>
      </c>
      <c r="O554" s="214">
        <f t="shared" si="53"/>
        <v>0</v>
      </c>
      <c r="V554" s="314">
        <v>76.48</v>
      </c>
      <c r="W554" s="214">
        <f t="shared" si="52"/>
        <v>-76.48</v>
      </c>
    </row>
    <row r="555" spans="1:23" x14ac:dyDescent="0.25">
      <c r="A555" s="25" t="s">
        <v>957</v>
      </c>
      <c r="B555" s="41" t="s">
        <v>958</v>
      </c>
      <c r="C555" s="41" t="s">
        <v>2668</v>
      </c>
      <c r="D555" s="122" t="s">
        <v>1887</v>
      </c>
      <c r="E555" s="41" t="s">
        <v>1527</v>
      </c>
      <c r="F555" s="161">
        <v>2</v>
      </c>
      <c r="G555" s="161"/>
      <c r="H555" s="189">
        <f t="shared" si="50"/>
        <v>0</v>
      </c>
      <c r="J555" s="204" t="s">
        <v>3244</v>
      </c>
      <c r="K555" s="39" t="s">
        <v>17</v>
      </c>
      <c r="L555" s="205">
        <v>2</v>
      </c>
      <c r="M555" s="205">
        <v>76.13</v>
      </c>
      <c r="N555" s="205">
        <v>152.26</v>
      </c>
      <c r="O555" s="214">
        <f t="shared" si="53"/>
        <v>0</v>
      </c>
      <c r="V555" s="314">
        <v>148.12</v>
      </c>
      <c r="W555" s="214">
        <f t="shared" si="52"/>
        <v>-148.12</v>
      </c>
    </row>
    <row r="556" spans="1:23" x14ac:dyDescent="0.25">
      <c r="A556" s="25" t="s">
        <v>959</v>
      </c>
      <c r="B556" s="41" t="s">
        <v>960</v>
      </c>
      <c r="C556" s="41" t="s">
        <v>2668</v>
      </c>
      <c r="D556" s="122" t="s">
        <v>1888</v>
      </c>
      <c r="E556" s="41" t="s">
        <v>1527</v>
      </c>
      <c r="F556" s="161">
        <v>4</v>
      </c>
      <c r="G556" s="161"/>
      <c r="H556" s="189">
        <f t="shared" si="50"/>
        <v>0</v>
      </c>
      <c r="J556" s="204" t="s">
        <v>3245</v>
      </c>
      <c r="K556" s="39" t="s">
        <v>17</v>
      </c>
      <c r="L556" s="205">
        <v>4</v>
      </c>
      <c r="M556" s="205">
        <v>324.8</v>
      </c>
      <c r="N556" s="205">
        <v>1299.2</v>
      </c>
      <c r="O556" s="214">
        <f t="shared" si="53"/>
        <v>0</v>
      </c>
      <c r="V556" s="314">
        <v>1276.3599999999999</v>
      </c>
      <c r="W556" s="214">
        <f t="shared" si="52"/>
        <v>-1276.3599999999999</v>
      </c>
    </row>
    <row r="557" spans="1:23" x14ac:dyDescent="0.25">
      <c r="A557" s="25" t="s">
        <v>961</v>
      </c>
      <c r="B557" s="41" t="s">
        <v>962</v>
      </c>
      <c r="C557" s="41" t="s">
        <v>2668</v>
      </c>
      <c r="D557" s="122" t="s">
        <v>2301</v>
      </c>
      <c r="E557" s="41" t="s">
        <v>1527</v>
      </c>
      <c r="F557" s="161">
        <v>2</v>
      </c>
      <c r="G557" s="161"/>
      <c r="H557" s="189">
        <f t="shared" si="50"/>
        <v>0</v>
      </c>
      <c r="J557" s="204" t="s">
        <v>3246</v>
      </c>
      <c r="K557" s="39" t="s">
        <v>17</v>
      </c>
      <c r="L557" s="205">
        <v>2</v>
      </c>
      <c r="M557" s="205">
        <v>1387.33</v>
      </c>
      <c r="N557" s="205">
        <v>2774.66</v>
      </c>
      <c r="O557" s="214">
        <f t="shared" si="53"/>
        <v>0</v>
      </c>
      <c r="V557" s="314">
        <v>2838.9</v>
      </c>
      <c r="W557" s="214">
        <f t="shared" si="52"/>
        <v>-2838.9</v>
      </c>
    </row>
    <row r="558" spans="1:23" x14ac:dyDescent="0.25">
      <c r="A558" s="25" t="s">
        <v>963</v>
      </c>
      <c r="B558" s="41" t="s">
        <v>714</v>
      </c>
      <c r="C558" s="41" t="s">
        <v>2668</v>
      </c>
      <c r="D558" s="122" t="s">
        <v>1902</v>
      </c>
      <c r="E558" s="41" t="s">
        <v>1656</v>
      </c>
      <c r="F558" s="161">
        <v>90</v>
      </c>
      <c r="G558" s="161"/>
      <c r="H558" s="189">
        <f t="shared" si="50"/>
        <v>0</v>
      </c>
      <c r="J558" s="204" t="s">
        <v>3159</v>
      </c>
      <c r="K558" s="39" t="s">
        <v>2980</v>
      </c>
      <c r="L558" s="205">
        <v>90</v>
      </c>
      <c r="M558" s="205">
        <v>123.68</v>
      </c>
      <c r="N558" s="205">
        <v>11131.2</v>
      </c>
      <c r="O558" s="214">
        <f t="shared" si="53"/>
        <v>0</v>
      </c>
      <c r="V558" s="314">
        <v>10011.6</v>
      </c>
      <c r="W558" s="214">
        <f t="shared" si="52"/>
        <v>-10011.6</v>
      </c>
    </row>
    <row r="559" spans="1:23" x14ac:dyDescent="0.25">
      <c r="A559" s="25" t="s">
        <v>964</v>
      </c>
      <c r="B559" s="41" t="s">
        <v>965</v>
      </c>
      <c r="C559" s="41" t="s">
        <v>2668</v>
      </c>
      <c r="D559" s="122" t="s">
        <v>1903</v>
      </c>
      <c r="E559" s="41" t="s">
        <v>1527</v>
      </c>
      <c r="F559" s="161">
        <v>3</v>
      </c>
      <c r="G559" s="161"/>
      <c r="H559" s="189">
        <f t="shared" si="50"/>
        <v>0</v>
      </c>
      <c r="J559" s="204" t="s">
        <v>3247</v>
      </c>
      <c r="K559" s="39" t="s">
        <v>17</v>
      </c>
      <c r="L559" s="205">
        <v>3</v>
      </c>
      <c r="M559" s="205">
        <v>872.43</v>
      </c>
      <c r="N559" s="205">
        <v>2617.29</v>
      </c>
      <c r="O559" s="214">
        <f t="shared" si="53"/>
        <v>0</v>
      </c>
      <c r="V559" s="314">
        <v>2549.37</v>
      </c>
      <c r="W559" s="214">
        <f t="shared" si="52"/>
        <v>-2549.37</v>
      </c>
    </row>
    <row r="560" spans="1:23" x14ac:dyDescent="0.25">
      <c r="A560" s="25" t="s">
        <v>966</v>
      </c>
      <c r="B560" s="41" t="s">
        <v>967</v>
      </c>
      <c r="C560" s="41" t="s">
        <v>2668</v>
      </c>
      <c r="D560" s="122" t="s">
        <v>1904</v>
      </c>
      <c r="E560" s="41" t="s">
        <v>1527</v>
      </c>
      <c r="F560" s="161">
        <v>6</v>
      </c>
      <c r="G560" s="161"/>
      <c r="H560" s="189">
        <f t="shared" si="50"/>
        <v>0</v>
      </c>
      <c r="J560" s="204" t="s">
        <v>3248</v>
      </c>
      <c r="K560" s="39" t="s">
        <v>17</v>
      </c>
      <c r="L560" s="205">
        <v>6</v>
      </c>
      <c r="M560" s="205">
        <v>336.67</v>
      </c>
      <c r="N560" s="205">
        <v>2020.02</v>
      </c>
      <c r="O560" s="214">
        <f t="shared" si="53"/>
        <v>0</v>
      </c>
      <c r="V560" s="314">
        <v>2058.36</v>
      </c>
      <c r="W560" s="214">
        <f t="shared" si="52"/>
        <v>-2058.36</v>
      </c>
    </row>
    <row r="561" spans="1:23" x14ac:dyDescent="0.25">
      <c r="A561" s="25" t="s">
        <v>968</v>
      </c>
      <c r="B561" s="41" t="s">
        <v>969</v>
      </c>
      <c r="C561" s="41" t="s">
        <v>2668</v>
      </c>
      <c r="D561" s="122" t="s">
        <v>1905</v>
      </c>
      <c r="E561" s="41" t="s">
        <v>1527</v>
      </c>
      <c r="F561" s="161">
        <v>8</v>
      </c>
      <c r="G561" s="161"/>
      <c r="H561" s="189">
        <f t="shared" si="50"/>
        <v>0</v>
      </c>
      <c r="J561" s="204" t="s">
        <v>3249</v>
      </c>
      <c r="K561" s="39" t="s">
        <v>17</v>
      </c>
      <c r="L561" s="205">
        <v>8</v>
      </c>
      <c r="M561" s="205">
        <v>35.5</v>
      </c>
      <c r="N561" s="205">
        <v>284</v>
      </c>
      <c r="O561" s="214">
        <f t="shared" si="53"/>
        <v>0</v>
      </c>
      <c r="V561" s="314">
        <v>286.16000000000003</v>
      </c>
      <c r="W561" s="214">
        <f t="shared" si="52"/>
        <v>-286.16000000000003</v>
      </c>
    </row>
    <row r="562" spans="1:23" ht="24" x14ac:dyDescent="0.25">
      <c r="A562" s="25" t="s">
        <v>970</v>
      </c>
      <c r="B562" s="41" t="s">
        <v>971</v>
      </c>
      <c r="C562" s="41" t="s">
        <v>2668</v>
      </c>
      <c r="D562" s="122" t="s">
        <v>1926</v>
      </c>
      <c r="E562" s="41" t="s">
        <v>1527</v>
      </c>
      <c r="F562" s="161">
        <v>5</v>
      </c>
      <c r="G562" s="161"/>
      <c r="H562" s="189">
        <f t="shared" si="50"/>
        <v>0</v>
      </c>
      <c r="J562" s="204" t="s">
        <v>3250</v>
      </c>
      <c r="K562" s="39" t="s">
        <v>17</v>
      </c>
      <c r="L562" s="205">
        <v>5</v>
      </c>
      <c r="M562" s="205">
        <v>1985.11</v>
      </c>
      <c r="N562" s="205">
        <v>9925.5499999999993</v>
      </c>
      <c r="O562" s="214">
        <f t="shared" si="53"/>
        <v>0</v>
      </c>
      <c r="V562" s="314">
        <v>9613.35</v>
      </c>
      <c r="W562" s="214">
        <f t="shared" si="52"/>
        <v>-9613.35</v>
      </c>
    </row>
    <row r="563" spans="1:23" x14ac:dyDescent="0.25">
      <c r="A563" s="30" t="s">
        <v>972</v>
      </c>
      <c r="B563" s="251" t="s">
        <v>1540</v>
      </c>
      <c r="C563" s="42" t="s">
        <v>2668</v>
      </c>
      <c r="D563" s="122" t="s">
        <v>1539</v>
      </c>
      <c r="E563" s="41" t="s">
        <v>1527</v>
      </c>
      <c r="F563" s="222">
        <v>2</v>
      </c>
      <c r="G563" s="161"/>
      <c r="H563" s="225">
        <f t="shared" si="50"/>
        <v>0</v>
      </c>
      <c r="J563" s="204" t="s">
        <v>3251</v>
      </c>
      <c r="K563" s="39" t="s">
        <v>17</v>
      </c>
      <c r="L563" s="205">
        <v>1</v>
      </c>
      <c r="M563" s="205">
        <v>97535.48</v>
      </c>
      <c r="N563" s="205">
        <v>97535.48</v>
      </c>
      <c r="O563" s="214">
        <f t="shared" si="53"/>
        <v>1</v>
      </c>
      <c r="V563" s="314">
        <v>261808.34</v>
      </c>
      <c r="W563" s="214">
        <f t="shared" si="52"/>
        <v>-261808.34</v>
      </c>
    </row>
    <row r="564" spans="1:23" x14ac:dyDescent="0.25">
      <c r="A564" s="25" t="s">
        <v>973</v>
      </c>
      <c r="B564" s="41" t="s">
        <v>974</v>
      </c>
      <c r="C564" s="41" t="s">
        <v>2668</v>
      </c>
      <c r="D564" s="122" t="s">
        <v>1932</v>
      </c>
      <c r="E564" s="41" t="s">
        <v>1527</v>
      </c>
      <c r="F564" s="161">
        <v>3</v>
      </c>
      <c r="G564" s="161"/>
      <c r="H564" s="189">
        <f t="shared" si="50"/>
        <v>0</v>
      </c>
      <c r="J564" s="204" t="s">
        <v>3252</v>
      </c>
      <c r="K564" s="39" t="s">
        <v>17</v>
      </c>
      <c r="L564" s="205">
        <v>3</v>
      </c>
      <c r="M564" s="205">
        <v>589.34</v>
      </c>
      <c r="N564" s="205">
        <v>1768.02</v>
      </c>
      <c r="O564" s="214">
        <f t="shared" si="53"/>
        <v>0</v>
      </c>
      <c r="V564" s="314">
        <v>2010.6</v>
      </c>
      <c r="W564" s="214">
        <f t="shared" si="52"/>
        <v>-2010.6</v>
      </c>
    </row>
    <row r="565" spans="1:23" ht="24" x14ac:dyDescent="0.25">
      <c r="A565" s="25" t="s">
        <v>975</v>
      </c>
      <c r="B565" s="41" t="s">
        <v>976</v>
      </c>
      <c r="C565" s="41" t="s">
        <v>2668</v>
      </c>
      <c r="D565" s="122" t="s">
        <v>1929</v>
      </c>
      <c r="E565" s="41" t="s">
        <v>1527</v>
      </c>
      <c r="F565" s="161">
        <v>3</v>
      </c>
      <c r="G565" s="161"/>
      <c r="H565" s="189">
        <f t="shared" si="50"/>
        <v>0</v>
      </c>
      <c r="J565" s="204" t="s">
        <v>3253</v>
      </c>
      <c r="K565" s="39" t="s">
        <v>17</v>
      </c>
      <c r="L565" s="205">
        <v>3</v>
      </c>
      <c r="M565" s="205">
        <v>3196.05</v>
      </c>
      <c r="N565" s="205">
        <v>9588.15</v>
      </c>
      <c r="O565" s="214">
        <f t="shared" si="53"/>
        <v>0</v>
      </c>
      <c r="V565" s="314">
        <v>10283.969999999999</v>
      </c>
      <c r="W565" s="214">
        <f t="shared" si="52"/>
        <v>-10283.969999999999</v>
      </c>
    </row>
    <row r="566" spans="1:23" ht="24" x14ac:dyDescent="0.25">
      <c r="A566" s="25" t="s">
        <v>977</v>
      </c>
      <c r="B566" s="41" t="s">
        <v>978</v>
      </c>
      <c r="C566" s="41" t="s">
        <v>2668</v>
      </c>
      <c r="D566" s="122" t="s">
        <v>1934</v>
      </c>
      <c r="E566" s="41" t="s">
        <v>1527</v>
      </c>
      <c r="F566" s="161">
        <v>1</v>
      </c>
      <c r="G566" s="161"/>
      <c r="H566" s="189">
        <f t="shared" si="50"/>
        <v>0</v>
      </c>
      <c r="J566" s="204" t="s">
        <v>3254</v>
      </c>
      <c r="K566" s="39" t="s">
        <v>17</v>
      </c>
      <c r="L566" s="205">
        <v>1</v>
      </c>
      <c r="M566" s="205">
        <v>1030.32</v>
      </c>
      <c r="N566" s="205">
        <v>1030.32</v>
      </c>
      <c r="O566" s="214">
        <f t="shared" si="53"/>
        <v>0</v>
      </c>
      <c r="V566" s="314">
        <v>1127.95</v>
      </c>
      <c r="W566" s="214">
        <f t="shared" si="52"/>
        <v>-1127.95</v>
      </c>
    </row>
    <row r="567" spans="1:23" x14ac:dyDescent="0.25">
      <c r="A567" s="25" t="s">
        <v>979</v>
      </c>
      <c r="B567" s="41" t="s">
        <v>980</v>
      </c>
      <c r="C567" s="41" t="s">
        <v>2668</v>
      </c>
      <c r="D567" s="122" t="s">
        <v>1935</v>
      </c>
      <c r="E567" s="41" t="s">
        <v>1527</v>
      </c>
      <c r="F567" s="161">
        <v>4</v>
      </c>
      <c r="G567" s="161"/>
      <c r="H567" s="189">
        <f t="shared" si="50"/>
        <v>0</v>
      </c>
      <c r="J567" s="204" t="s">
        <v>3255</v>
      </c>
      <c r="K567" s="39" t="s">
        <v>17</v>
      </c>
      <c r="L567" s="205">
        <v>4</v>
      </c>
      <c r="M567" s="205">
        <v>168.61</v>
      </c>
      <c r="N567" s="205">
        <v>674.44</v>
      </c>
      <c r="O567" s="214">
        <f t="shared" si="53"/>
        <v>0</v>
      </c>
      <c r="V567" s="314">
        <v>500.96</v>
      </c>
      <c r="W567" s="214">
        <f t="shared" si="52"/>
        <v>-500.96</v>
      </c>
    </row>
    <row r="568" spans="1:23" ht="24" x14ac:dyDescent="0.25">
      <c r="A568" s="25" t="s">
        <v>981</v>
      </c>
      <c r="B568" s="41" t="s">
        <v>982</v>
      </c>
      <c r="C568" s="41" t="s">
        <v>2668</v>
      </c>
      <c r="D568" s="122" t="s">
        <v>1942</v>
      </c>
      <c r="E568" s="41" t="s">
        <v>1565</v>
      </c>
      <c r="F568" s="161">
        <v>1</v>
      </c>
      <c r="G568" s="161"/>
      <c r="H568" s="189">
        <f t="shared" si="50"/>
        <v>0</v>
      </c>
      <c r="J568" s="204" t="s">
        <v>3256</v>
      </c>
      <c r="K568" s="39" t="s">
        <v>2983</v>
      </c>
      <c r="L568" s="205">
        <v>1</v>
      </c>
      <c r="M568" s="205">
        <v>33257.75</v>
      </c>
      <c r="N568" s="205">
        <v>33257.75</v>
      </c>
      <c r="O568" s="214">
        <f t="shared" si="53"/>
        <v>0</v>
      </c>
      <c r="V568" s="314">
        <v>38736.800000000003</v>
      </c>
      <c r="W568" s="214">
        <f t="shared" si="52"/>
        <v>-38736.800000000003</v>
      </c>
    </row>
    <row r="569" spans="1:23" ht="24" x14ac:dyDescent="0.25">
      <c r="A569" s="25" t="s">
        <v>983</v>
      </c>
      <c r="B569" s="41" t="s">
        <v>477</v>
      </c>
      <c r="C569" s="41" t="s">
        <v>2668</v>
      </c>
      <c r="D569" s="122" t="s">
        <v>1992</v>
      </c>
      <c r="E569" s="41" t="s">
        <v>1502</v>
      </c>
      <c r="F569" s="161">
        <v>120</v>
      </c>
      <c r="G569" s="161"/>
      <c r="H569" s="189">
        <f t="shared" si="50"/>
        <v>0</v>
      </c>
      <c r="J569" s="204" t="s">
        <v>3050</v>
      </c>
      <c r="K569" s="39" t="s">
        <v>58</v>
      </c>
      <c r="L569" s="205">
        <v>120</v>
      </c>
      <c r="M569" s="205">
        <v>29.79</v>
      </c>
      <c r="N569" s="205">
        <v>3574.8</v>
      </c>
      <c r="O569" s="214">
        <f t="shared" si="53"/>
        <v>0</v>
      </c>
      <c r="V569" s="314">
        <v>3157.2</v>
      </c>
      <c r="W569" s="214">
        <f t="shared" si="52"/>
        <v>-3157.2</v>
      </c>
    </row>
    <row r="570" spans="1:23" x14ac:dyDescent="0.25">
      <c r="A570" s="25" t="s">
        <v>984</v>
      </c>
      <c r="B570" s="41" t="s">
        <v>497</v>
      </c>
      <c r="C570" s="41" t="s">
        <v>2668</v>
      </c>
      <c r="D570" s="122" t="s">
        <v>2086</v>
      </c>
      <c r="E570" s="41" t="s">
        <v>1565</v>
      </c>
      <c r="F570" s="161">
        <v>20</v>
      </c>
      <c r="G570" s="161"/>
      <c r="H570" s="189">
        <f t="shared" ref="H570:H582" si="54">ROUND((F570*G570),2)</f>
        <v>0</v>
      </c>
      <c r="J570" s="204" t="s">
        <v>3060</v>
      </c>
      <c r="K570" s="39" t="s">
        <v>2983</v>
      </c>
      <c r="L570" s="205">
        <v>20</v>
      </c>
      <c r="M570" s="205">
        <v>37.26</v>
      </c>
      <c r="N570" s="205">
        <v>745.2</v>
      </c>
      <c r="O570" s="214">
        <f t="shared" si="53"/>
        <v>0</v>
      </c>
      <c r="V570" s="314">
        <v>762.6</v>
      </c>
      <c r="W570" s="214">
        <f t="shared" si="52"/>
        <v>-762.6</v>
      </c>
    </row>
    <row r="571" spans="1:23" ht="24" x14ac:dyDescent="0.25">
      <c r="A571" s="25" t="s">
        <v>985</v>
      </c>
      <c r="B571" s="41" t="s">
        <v>483</v>
      </c>
      <c r="C571" s="41" t="s">
        <v>2668</v>
      </c>
      <c r="D571" s="122" t="s">
        <v>1961</v>
      </c>
      <c r="E571" s="41" t="s">
        <v>1502</v>
      </c>
      <c r="F571" s="161">
        <v>60</v>
      </c>
      <c r="G571" s="161"/>
      <c r="H571" s="189">
        <f t="shared" si="54"/>
        <v>0</v>
      </c>
      <c r="J571" s="204" t="s">
        <v>3053</v>
      </c>
      <c r="K571" s="39" t="s">
        <v>58</v>
      </c>
      <c r="L571" s="205">
        <v>60</v>
      </c>
      <c r="M571" s="205">
        <v>52.21</v>
      </c>
      <c r="N571" s="205">
        <v>3132.6</v>
      </c>
      <c r="O571" s="214">
        <f t="shared" ref="O571:O602" si="55">F571-L571</f>
        <v>0</v>
      </c>
      <c r="V571" s="314">
        <v>3126.6</v>
      </c>
      <c r="W571" s="214">
        <f t="shared" si="52"/>
        <v>-3126.6</v>
      </c>
    </row>
    <row r="572" spans="1:23" ht="24" x14ac:dyDescent="0.25">
      <c r="A572" s="25" t="s">
        <v>986</v>
      </c>
      <c r="B572" s="41" t="s">
        <v>495</v>
      </c>
      <c r="C572" s="41" t="s">
        <v>2668</v>
      </c>
      <c r="D572" s="122" t="s">
        <v>1970</v>
      </c>
      <c r="E572" s="41" t="s">
        <v>1502</v>
      </c>
      <c r="F572" s="161">
        <v>120</v>
      </c>
      <c r="G572" s="161"/>
      <c r="H572" s="189">
        <f t="shared" si="54"/>
        <v>0</v>
      </c>
      <c r="J572" s="204" t="s">
        <v>3059</v>
      </c>
      <c r="K572" s="39" t="s">
        <v>58</v>
      </c>
      <c r="L572" s="205">
        <v>120</v>
      </c>
      <c r="M572" s="205">
        <v>222.23</v>
      </c>
      <c r="N572" s="205">
        <v>26667.599999999999</v>
      </c>
      <c r="O572" s="214">
        <f t="shared" si="55"/>
        <v>0</v>
      </c>
      <c r="V572" s="314">
        <v>26086.799999999999</v>
      </c>
      <c r="W572" s="214">
        <f t="shared" si="52"/>
        <v>-26086.799999999999</v>
      </c>
    </row>
    <row r="573" spans="1:23" x14ac:dyDescent="0.25">
      <c r="A573" s="25" t="s">
        <v>987</v>
      </c>
      <c r="B573" s="41" t="s">
        <v>620</v>
      </c>
      <c r="C573" s="41" t="s">
        <v>2668</v>
      </c>
      <c r="D573" s="122" t="s">
        <v>2011</v>
      </c>
      <c r="E573" s="41" t="s">
        <v>1502</v>
      </c>
      <c r="F573" s="161">
        <v>80</v>
      </c>
      <c r="G573" s="161"/>
      <c r="H573" s="189">
        <f t="shared" si="54"/>
        <v>0</v>
      </c>
      <c r="J573" s="204" t="s">
        <v>3115</v>
      </c>
      <c r="K573" s="39" t="s">
        <v>58</v>
      </c>
      <c r="L573" s="205">
        <v>80</v>
      </c>
      <c r="M573" s="205">
        <v>36.86</v>
      </c>
      <c r="N573" s="205">
        <v>2948.8</v>
      </c>
      <c r="O573" s="214">
        <f t="shared" si="55"/>
        <v>0</v>
      </c>
      <c r="V573" s="314">
        <v>2873.6</v>
      </c>
      <c r="W573" s="214">
        <f t="shared" si="52"/>
        <v>-2873.6</v>
      </c>
    </row>
    <row r="574" spans="1:23" x14ac:dyDescent="0.25">
      <c r="A574" s="25" t="s">
        <v>988</v>
      </c>
      <c r="B574" s="41" t="s">
        <v>622</v>
      </c>
      <c r="C574" s="41" t="s">
        <v>2668</v>
      </c>
      <c r="D574" s="122" t="s">
        <v>2012</v>
      </c>
      <c r="E574" s="41" t="s">
        <v>1502</v>
      </c>
      <c r="F574" s="161">
        <v>60</v>
      </c>
      <c r="G574" s="161"/>
      <c r="H574" s="189">
        <f t="shared" si="54"/>
        <v>0</v>
      </c>
      <c r="J574" s="204" t="s">
        <v>3116</v>
      </c>
      <c r="K574" s="39" t="s">
        <v>58</v>
      </c>
      <c r="L574" s="205">
        <v>60</v>
      </c>
      <c r="M574" s="205">
        <v>55.48</v>
      </c>
      <c r="N574" s="205">
        <v>3328.8</v>
      </c>
      <c r="O574" s="214">
        <f t="shared" si="55"/>
        <v>0</v>
      </c>
      <c r="V574" s="314">
        <v>3022.2</v>
      </c>
      <c r="W574" s="214">
        <f t="shared" si="52"/>
        <v>-3022.2</v>
      </c>
    </row>
    <row r="575" spans="1:23" x14ac:dyDescent="0.25">
      <c r="A575" s="25" t="s">
        <v>989</v>
      </c>
      <c r="B575" s="41" t="s">
        <v>632</v>
      </c>
      <c r="C575" s="41" t="s">
        <v>2668</v>
      </c>
      <c r="D575" s="122" t="s">
        <v>2141</v>
      </c>
      <c r="E575" s="41" t="s">
        <v>1527</v>
      </c>
      <c r="F575" s="161">
        <v>12</v>
      </c>
      <c r="G575" s="161"/>
      <c r="H575" s="189">
        <f t="shared" si="54"/>
        <v>0</v>
      </c>
      <c r="J575" s="204" t="s">
        <v>3121</v>
      </c>
      <c r="K575" s="39" t="s">
        <v>17</v>
      </c>
      <c r="L575" s="205">
        <v>12</v>
      </c>
      <c r="M575" s="205">
        <v>264.45999999999998</v>
      </c>
      <c r="N575" s="205">
        <v>3173.52</v>
      </c>
      <c r="O575" s="214">
        <f t="shared" si="55"/>
        <v>0</v>
      </c>
      <c r="V575" s="314">
        <v>3450.96</v>
      </c>
      <c r="W575" s="214">
        <f t="shared" si="52"/>
        <v>-3450.96</v>
      </c>
    </row>
    <row r="576" spans="1:23" x14ac:dyDescent="0.25">
      <c r="A576" s="25" t="s">
        <v>990</v>
      </c>
      <c r="B576" s="41" t="s">
        <v>634</v>
      </c>
      <c r="C576" s="41" t="s">
        <v>2668</v>
      </c>
      <c r="D576" s="122" t="s">
        <v>2139</v>
      </c>
      <c r="E576" s="41" t="s">
        <v>1527</v>
      </c>
      <c r="F576" s="161">
        <v>12</v>
      </c>
      <c r="G576" s="161"/>
      <c r="H576" s="189">
        <f t="shared" si="54"/>
        <v>0</v>
      </c>
      <c r="J576" s="204" t="s">
        <v>3122</v>
      </c>
      <c r="K576" s="39" t="s">
        <v>17</v>
      </c>
      <c r="L576" s="205">
        <v>12</v>
      </c>
      <c r="M576" s="205">
        <v>10.66</v>
      </c>
      <c r="N576" s="205">
        <v>127.92</v>
      </c>
      <c r="O576" s="214">
        <f t="shared" si="55"/>
        <v>0</v>
      </c>
      <c r="V576" s="314">
        <v>115.08</v>
      </c>
      <c r="W576" s="214">
        <f t="shared" si="52"/>
        <v>-115.08</v>
      </c>
    </row>
    <row r="577" spans="1:23" ht="24" x14ac:dyDescent="0.25">
      <c r="A577" s="25" t="s">
        <v>991</v>
      </c>
      <c r="B577" s="41" t="s">
        <v>636</v>
      </c>
      <c r="C577" s="41" t="s">
        <v>2668</v>
      </c>
      <c r="D577" s="122" t="s">
        <v>2145</v>
      </c>
      <c r="E577" s="41" t="s">
        <v>1527</v>
      </c>
      <c r="F577" s="161">
        <v>12</v>
      </c>
      <c r="G577" s="161"/>
      <c r="H577" s="189">
        <f t="shared" si="54"/>
        <v>0</v>
      </c>
      <c r="J577" s="204" t="s">
        <v>3123</v>
      </c>
      <c r="K577" s="39" t="s">
        <v>17</v>
      </c>
      <c r="L577" s="205">
        <v>12</v>
      </c>
      <c r="M577" s="205">
        <v>51.67</v>
      </c>
      <c r="N577" s="205">
        <v>620.04</v>
      </c>
      <c r="O577" s="214">
        <f t="shared" si="55"/>
        <v>0</v>
      </c>
      <c r="V577" s="314">
        <v>474.84</v>
      </c>
      <c r="W577" s="214">
        <f t="shared" si="52"/>
        <v>-474.84</v>
      </c>
    </row>
    <row r="578" spans="1:23" x14ac:dyDescent="0.25">
      <c r="A578" s="25" t="s">
        <v>992</v>
      </c>
      <c r="B578" s="41" t="s">
        <v>638</v>
      </c>
      <c r="C578" s="41" t="s">
        <v>2668</v>
      </c>
      <c r="D578" s="122" t="s">
        <v>2143</v>
      </c>
      <c r="E578" s="41" t="s">
        <v>1527</v>
      </c>
      <c r="F578" s="161">
        <v>12</v>
      </c>
      <c r="G578" s="161"/>
      <c r="H578" s="189">
        <f t="shared" si="54"/>
        <v>0</v>
      </c>
      <c r="J578" s="204" t="s">
        <v>3124</v>
      </c>
      <c r="K578" s="39" t="s">
        <v>17</v>
      </c>
      <c r="L578" s="205">
        <v>12</v>
      </c>
      <c r="M578" s="205">
        <v>53.11</v>
      </c>
      <c r="N578" s="205">
        <v>637.32000000000005</v>
      </c>
      <c r="O578" s="214">
        <f t="shared" si="55"/>
        <v>0</v>
      </c>
      <c r="V578" s="314">
        <v>606.12</v>
      </c>
      <c r="W578" s="214">
        <f t="shared" si="52"/>
        <v>-606.12</v>
      </c>
    </row>
    <row r="579" spans="1:23" ht="36" x14ac:dyDescent="0.25">
      <c r="A579" s="25" t="s">
        <v>993</v>
      </c>
      <c r="B579" s="41" t="s">
        <v>880</v>
      </c>
      <c r="C579" s="41" t="s">
        <v>2668</v>
      </c>
      <c r="D579" s="122" t="s">
        <v>2294</v>
      </c>
      <c r="E579" s="41" t="s">
        <v>1527</v>
      </c>
      <c r="F579" s="161">
        <v>2</v>
      </c>
      <c r="G579" s="161"/>
      <c r="H579" s="189">
        <f t="shared" si="54"/>
        <v>0</v>
      </c>
      <c r="J579" s="204" t="s">
        <v>3222</v>
      </c>
      <c r="K579" s="39" t="s">
        <v>17</v>
      </c>
      <c r="L579" s="205">
        <v>2</v>
      </c>
      <c r="M579" s="205">
        <v>304.75</v>
      </c>
      <c r="N579" s="205">
        <v>609.5</v>
      </c>
      <c r="O579" s="214">
        <f t="shared" si="55"/>
        <v>0</v>
      </c>
      <c r="V579" s="314">
        <v>605.91999999999996</v>
      </c>
      <c r="W579" s="214">
        <f t="shared" si="52"/>
        <v>-605.91999999999996</v>
      </c>
    </row>
    <row r="580" spans="1:23" x14ac:dyDescent="0.25">
      <c r="A580" s="25" t="s">
        <v>994</v>
      </c>
      <c r="B580" s="41" t="s">
        <v>882</v>
      </c>
      <c r="C580" s="41" t="s">
        <v>2668</v>
      </c>
      <c r="D580" s="122" t="s">
        <v>2125</v>
      </c>
      <c r="E580" s="41" t="s">
        <v>1527</v>
      </c>
      <c r="F580" s="161">
        <v>3</v>
      </c>
      <c r="G580" s="161"/>
      <c r="H580" s="189">
        <f t="shared" si="54"/>
        <v>0</v>
      </c>
      <c r="J580" s="204" t="s">
        <v>3223</v>
      </c>
      <c r="K580" s="39" t="s">
        <v>17</v>
      </c>
      <c r="L580" s="205">
        <v>3</v>
      </c>
      <c r="M580" s="205">
        <v>181.32</v>
      </c>
      <c r="N580" s="205">
        <v>543.96</v>
      </c>
      <c r="O580" s="214">
        <f t="shared" si="55"/>
        <v>0</v>
      </c>
      <c r="V580" s="314">
        <v>693.78</v>
      </c>
      <c r="W580" s="214">
        <f t="shared" si="52"/>
        <v>-693.78</v>
      </c>
    </row>
    <row r="581" spans="1:23" ht="24" x14ac:dyDescent="0.25">
      <c r="A581" s="25" t="s">
        <v>995</v>
      </c>
      <c r="B581" s="41" t="s">
        <v>646</v>
      </c>
      <c r="C581" s="41" t="s">
        <v>2668</v>
      </c>
      <c r="D581" s="122" t="s">
        <v>2035</v>
      </c>
      <c r="E581" s="41" t="s">
        <v>1502</v>
      </c>
      <c r="F581" s="161">
        <v>220</v>
      </c>
      <c r="G581" s="161"/>
      <c r="H581" s="189">
        <f t="shared" si="54"/>
        <v>0</v>
      </c>
      <c r="J581" s="204" t="s">
        <v>3126</v>
      </c>
      <c r="K581" s="39" t="s">
        <v>58</v>
      </c>
      <c r="L581" s="205">
        <v>220</v>
      </c>
      <c r="M581" s="205">
        <v>5.94</v>
      </c>
      <c r="N581" s="205">
        <v>1306.8</v>
      </c>
      <c r="O581" s="214">
        <f t="shared" si="55"/>
        <v>0</v>
      </c>
      <c r="V581" s="314">
        <v>1260.5999999999999</v>
      </c>
      <c r="W581" s="214">
        <f t="shared" si="52"/>
        <v>-1260.5999999999999</v>
      </c>
    </row>
    <row r="582" spans="1:23" x14ac:dyDescent="0.25">
      <c r="A582" s="25" t="s">
        <v>996</v>
      </c>
      <c r="B582" s="41" t="s">
        <v>1482</v>
      </c>
      <c r="C582" s="41"/>
      <c r="D582" s="122" t="s">
        <v>827</v>
      </c>
      <c r="E582" s="41" t="s">
        <v>17</v>
      </c>
      <c r="F582" s="161">
        <v>6</v>
      </c>
      <c r="G582" s="161"/>
      <c r="H582" s="189">
        <f t="shared" si="54"/>
        <v>0</v>
      </c>
      <c r="J582" s="204" t="s">
        <v>827</v>
      </c>
      <c r="K582" s="39" t="s">
        <v>17</v>
      </c>
      <c r="L582" s="205">
        <v>6</v>
      </c>
      <c r="M582" s="205">
        <v>680.1</v>
      </c>
      <c r="N582" s="205">
        <v>4080.6</v>
      </c>
      <c r="O582" s="214">
        <f t="shared" si="55"/>
        <v>0</v>
      </c>
      <c r="V582" s="314">
        <v>4080.6</v>
      </c>
      <c r="W582" s="214">
        <f t="shared" si="52"/>
        <v>-4080.6</v>
      </c>
    </row>
    <row r="583" spans="1:23" x14ac:dyDescent="0.25">
      <c r="A583" s="28" t="s">
        <v>997</v>
      </c>
      <c r="B583" s="114" t="s">
        <v>998</v>
      </c>
      <c r="C583" s="115"/>
      <c r="D583" s="121"/>
      <c r="E583" s="116"/>
      <c r="F583" s="160"/>
      <c r="G583" s="181"/>
      <c r="H583" s="188">
        <f>+H584+H613+H625+H631</f>
        <v>0</v>
      </c>
      <c r="N583" s="203">
        <v>1298858.22</v>
      </c>
      <c r="O583" s="214">
        <f t="shared" si="55"/>
        <v>0</v>
      </c>
      <c r="V583" s="313">
        <v>1397052.3</v>
      </c>
      <c r="W583" s="214">
        <f t="shared" si="52"/>
        <v>-1397052.3</v>
      </c>
    </row>
    <row r="584" spans="1:23" ht="15" customHeight="1" x14ac:dyDescent="0.25">
      <c r="A584" s="26" t="s">
        <v>999</v>
      </c>
      <c r="B584" s="48" t="s">
        <v>1000</v>
      </c>
      <c r="C584" s="48"/>
      <c r="D584" s="123"/>
      <c r="E584" s="49"/>
      <c r="F584" s="162"/>
      <c r="G584" s="162"/>
      <c r="H584" s="190">
        <f>SUM(H585:H612)</f>
        <v>0</v>
      </c>
      <c r="N584" s="206">
        <v>211160.16</v>
      </c>
      <c r="O584" s="214">
        <f t="shared" si="55"/>
        <v>0</v>
      </c>
      <c r="V584" s="315">
        <v>796319.01</v>
      </c>
      <c r="W584" s="214">
        <f t="shared" si="52"/>
        <v>-796319.01</v>
      </c>
    </row>
    <row r="585" spans="1:23" ht="24" x14ac:dyDescent="0.25">
      <c r="A585" s="25" t="s">
        <v>1001</v>
      </c>
      <c r="B585" s="41" t="s">
        <v>1002</v>
      </c>
      <c r="C585" s="41" t="s">
        <v>2668</v>
      </c>
      <c r="D585" s="122" t="s">
        <v>2195</v>
      </c>
      <c r="E585" s="41" t="s">
        <v>1502</v>
      </c>
      <c r="F585" s="163">
        <v>1100</v>
      </c>
      <c r="G585" s="161"/>
      <c r="H585" s="189">
        <f t="shared" ref="H585:H612" si="56">ROUND((F585*G585),2)</f>
        <v>0</v>
      </c>
      <c r="J585" s="204" t="s">
        <v>3257</v>
      </c>
      <c r="K585" s="39" t="s">
        <v>58</v>
      </c>
      <c r="L585" s="205">
        <v>1100</v>
      </c>
      <c r="M585" s="205">
        <v>31.72</v>
      </c>
      <c r="N585" s="205">
        <v>34892</v>
      </c>
      <c r="O585" s="214">
        <f t="shared" si="55"/>
        <v>0</v>
      </c>
      <c r="V585" s="314">
        <v>34155</v>
      </c>
      <c r="W585" s="214">
        <f t="shared" si="52"/>
        <v>-34155</v>
      </c>
    </row>
    <row r="586" spans="1:23" ht="24" x14ac:dyDescent="0.25">
      <c r="A586" s="25" t="s">
        <v>1003</v>
      </c>
      <c r="B586" s="41" t="s">
        <v>1004</v>
      </c>
      <c r="C586" s="41" t="s">
        <v>2668</v>
      </c>
      <c r="D586" s="122" t="s">
        <v>2196</v>
      </c>
      <c r="E586" s="41" t="s">
        <v>1502</v>
      </c>
      <c r="F586" s="163">
        <v>400</v>
      </c>
      <c r="G586" s="161"/>
      <c r="H586" s="189">
        <f t="shared" si="56"/>
        <v>0</v>
      </c>
      <c r="J586" s="204" t="s">
        <v>3258</v>
      </c>
      <c r="K586" s="39" t="s">
        <v>58</v>
      </c>
      <c r="L586" s="205">
        <v>400</v>
      </c>
      <c r="M586" s="205">
        <v>41.16</v>
      </c>
      <c r="N586" s="205">
        <v>16464</v>
      </c>
      <c r="O586" s="214">
        <f t="shared" si="55"/>
        <v>0</v>
      </c>
      <c r="V586" s="314">
        <v>16048</v>
      </c>
      <c r="W586" s="214">
        <f t="shared" si="52"/>
        <v>-16048</v>
      </c>
    </row>
    <row r="587" spans="1:23" ht="24" x14ac:dyDescent="0.25">
      <c r="A587" s="25" t="s">
        <v>1005</v>
      </c>
      <c r="B587" s="41" t="s">
        <v>1006</v>
      </c>
      <c r="C587" s="41" t="s">
        <v>2668</v>
      </c>
      <c r="D587" s="122" t="s">
        <v>2197</v>
      </c>
      <c r="E587" s="41" t="s">
        <v>1502</v>
      </c>
      <c r="F587" s="163">
        <v>320</v>
      </c>
      <c r="G587" s="161"/>
      <c r="H587" s="189">
        <f t="shared" si="56"/>
        <v>0</v>
      </c>
      <c r="J587" s="204" t="s">
        <v>3259</v>
      </c>
      <c r="K587" s="39" t="s">
        <v>58</v>
      </c>
      <c r="L587" s="205">
        <v>320</v>
      </c>
      <c r="M587" s="205">
        <v>48.86</v>
      </c>
      <c r="N587" s="205">
        <v>15635.2</v>
      </c>
      <c r="O587" s="214">
        <f t="shared" si="55"/>
        <v>0</v>
      </c>
      <c r="V587" s="314">
        <v>15468.8</v>
      </c>
      <c r="W587" s="214">
        <f t="shared" si="52"/>
        <v>-15468.8</v>
      </c>
    </row>
    <row r="588" spans="1:23" ht="24" x14ac:dyDescent="0.25">
      <c r="A588" s="25" t="s">
        <v>1007</v>
      </c>
      <c r="B588" s="41" t="s">
        <v>1008</v>
      </c>
      <c r="C588" s="41" t="s">
        <v>2668</v>
      </c>
      <c r="D588" s="122" t="s">
        <v>2198</v>
      </c>
      <c r="E588" s="41" t="s">
        <v>1502</v>
      </c>
      <c r="F588" s="163">
        <v>300</v>
      </c>
      <c r="G588" s="161"/>
      <c r="H588" s="189">
        <f t="shared" si="56"/>
        <v>0</v>
      </c>
      <c r="J588" s="204" t="s">
        <v>3260</v>
      </c>
      <c r="K588" s="39" t="s">
        <v>58</v>
      </c>
      <c r="L588" s="205">
        <v>300</v>
      </c>
      <c r="M588" s="205">
        <v>55.14</v>
      </c>
      <c r="N588" s="205">
        <v>16542</v>
      </c>
      <c r="O588" s="214">
        <f t="shared" si="55"/>
        <v>0</v>
      </c>
      <c r="V588" s="314">
        <v>15786</v>
      </c>
      <c r="W588" s="214">
        <f t="shared" si="52"/>
        <v>-15786</v>
      </c>
    </row>
    <row r="589" spans="1:23" ht="24" x14ac:dyDescent="0.25">
      <c r="A589" s="25" t="s">
        <v>1009</v>
      </c>
      <c r="B589" s="41" t="s">
        <v>1010</v>
      </c>
      <c r="C589" s="41" t="s">
        <v>2668</v>
      </c>
      <c r="D589" s="122" t="s">
        <v>2199</v>
      </c>
      <c r="E589" s="41" t="s">
        <v>1502</v>
      </c>
      <c r="F589" s="163">
        <v>180</v>
      </c>
      <c r="G589" s="161"/>
      <c r="H589" s="189">
        <f t="shared" si="56"/>
        <v>0</v>
      </c>
      <c r="J589" s="204" t="s">
        <v>3261</v>
      </c>
      <c r="K589" s="39" t="s">
        <v>58</v>
      </c>
      <c r="L589" s="205">
        <v>180</v>
      </c>
      <c r="M589" s="205">
        <v>79.760000000000005</v>
      </c>
      <c r="N589" s="205">
        <v>14356.8</v>
      </c>
      <c r="O589" s="214">
        <f t="shared" si="55"/>
        <v>0</v>
      </c>
      <c r="V589" s="314">
        <v>13984.2</v>
      </c>
      <c r="W589" s="214">
        <f t="shared" si="52"/>
        <v>-13984.2</v>
      </c>
    </row>
    <row r="590" spans="1:23" ht="24" x14ac:dyDescent="0.25">
      <c r="A590" s="25" t="s">
        <v>1011</v>
      </c>
      <c r="B590" s="41" t="s">
        <v>1012</v>
      </c>
      <c r="C590" s="41" t="s">
        <v>2668</v>
      </c>
      <c r="D590" s="122" t="s">
        <v>2200</v>
      </c>
      <c r="E590" s="41" t="s">
        <v>1502</v>
      </c>
      <c r="F590" s="163">
        <v>80</v>
      </c>
      <c r="G590" s="161"/>
      <c r="H590" s="189">
        <f t="shared" si="56"/>
        <v>0</v>
      </c>
      <c r="J590" s="204" t="s">
        <v>3262</v>
      </c>
      <c r="K590" s="39" t="s">
        <v>58</v>
      </c>
      <c r="L590" s="205">
        <v>80</v>
      </c>
      <c r="M590" s="205">
        <v>117.66</v>
      </c>
      <c r="N590" s="205">
        <v>9412.7999999999993</v>
      </c>
      <c r="O590" s="214">
        <f t="shared" si="55"/>
        <v>0</v>
      </c>
      <c r="V590" s="314">
        <v>8944</v>
      </c>
      <c r="W590" s="214">
        <f t="shared" ref="W590:W653" si="57">H590-V590</f>
        <v>-8944</v>
      </c>
    </row>
    <row r="591" spans="1:23" ht="24" x14ac:dyDescent="0.25">
      <c r="A591" s="25" t="s">
        <v>1013</v>
      </c>
      <c r="B591" s="41" t="s">
        <v>1014</v>
      </c>
      <c r="C591" s="41" t="s">
        <v>2668</v>
      </c>
      <c r="D591" s="122" t="s">
        <v>2202</v>
      </c>
      <c r="E591" s="41" t="s">
        <v>1502</v>
      </c>
      <c r="F591" s="163">
        <v>60</v>
      </c>
      <c r="G591" s="161"/>
      <c r="H591" s="189">
        <f t="shared" si="56"/>
        <v>0</v>
      </c>
      <c r="J591" s="204" t="s">
        <v>3263</v>
      </c>
      <c r="K591" s="39" t="s">
        <v>58</v>
      </c>
      <c r="L591" s="205">
        <v>60</v>
      </c>
      <c r="M591" s="205">
        <v>210.84</v>
      </c>
      <c r="N591" s="205">
        <v>12650.4</v>
      </c>
      <c r="O591" s="214">
        <f t="shared" si="55"/>
        <v>0</v>
      </c>
      <c r="V591" s="314">
        <v>12799.2</v>
      </c>
      <c r="W591" s="214">
        <f t="shared" si="57"/>
        <v>-12799.2</v>
      </c>
    </row>
    <row r="592" spans="1:23" x14ac:dyDescent="0.25">
      <c r="A592" s="25" t="s">
        <v>1015</v>
      </c>
      <c r="B592" s="41" t="s">
        <v>1016</v>
      </c>
      <c r="C592" s="41" t="s">
        <v>2668</v>
      </c>
      <c r="D592" s="122" t="s">
        <v>2229</v>
      </c>
      <c r="E592" s="41" t="s">
        <v>1527</v>
      </c>
      <c r="F592" s="161">
        <v>10</v>
      </c>
      <c r="G592" s="161"/>
      <c r="H592" s="189">
        <f t="shared" si="56"/>
        <v>0</v>
      </c>
      <c r="J592" s="204" t="s">
        <v>3264</v>
      </c>
      <c r="K592" s="39" t="s">
        <v>17</v>
      </c>
      <c r="L592" s="205">
        <v>10</v>
      </c>
      <c r="M592" s="205">
        <v>74.39</v>
      </c>
      <c r="N592" s="205">
        <v>743.9</v>
      </c>
      <c r="O592" s="214">
        <f t="shared" si="55"/>
        <v>0</v>
      </c>
      <c r="V592" s="314">
        <v>786.9</v>
      </c>
      <c r="W592" s="214">
        <f t="shared" si="57"/>
        <v>-786.9</v>
      </c>
    </row>
    <row r="593" spans="1:23" x14ac:dyDescent="0.25">
      <c r="A593" s="25" t="s">
        <v>1017</v>
      </c>
      <c r="B593" s="41" t="s">
        <v>1018</v>
      </c>
      <c r="C593" s="41" t="s">
        <v>2668</v>
      </c>
      <c r="D593" s="122" t="s">
        <v>2230</v>
      </c>
      <c r="E593" s="41" t="s">
        <v>1527</v>
      </c>
      <c r="F593" s="161">
        <v>30</v>
      </c>
      <c r="G593" s="161"/>
      <c r="H593" s="189">
        <f t="shared" si="56"/>
        <v>0</v>
      </c>
      <c r="J593" s="204" t="s">
        <v>3265</v>
      </c>
      <c r="K593" s="39" t="s">
        <v>17</v>
      </c>
      <c r="L593" s="205">
        <v>30</v>
      </c>
      <c r="M593" s="205">
        <v>92.02</v>
      </c>
      <c r="N593" s="205">
        <v>2760.6</v>
      </c>
      <c r="O593" s="214">
        <f t="shared" si="55"/>
        <v>0</v>
      </c>
      <c r="V593" s="314">
        <v>2920.2</v>
      </c>
      <c r="W593" s="214">
        <f t="shared" si="57"/>
        <v>-2920.2</v>
      </c>
    </row>
    <row r="594" spans="1:23" x14ac:dyDescent="0.25">
      <c r="A594" s="25" t="s">
        <v>1019</v>
      </c>
      <c r="B594" s="41" t="s">
        <v>1020</v>
      </c>
      <c r="C594" s="41" t="s">
        <v>2668</v>
      </c>
      <c r="D594" s="122" t="s">
        <v>2231</v>
      </c>
      <c r="E594" s="41" t="s">
        <v>1527</v>
      </c>
      <c r="F594" s="161">
        <v>15</v>
      </c>
      <c r="G594" s="161"/>
      <c r="H594" s="189">
        <f t="shared" si="56"/>
        <v>0</v>
      </c>
      <c r="J594" s="204" t="s">
        <v>3266</v>
      </c>
      <c r="K594" s="39" t="s">
        <v>17</v>
      </c>
      <c r="L594" s="205">
        <v>15</v>
      </c>
      <c r="M594" s="205">
        <v>123.68</v>
      </c>
      <c r="N594" s="205">
        <v>1855.2</v>
      </c>
      <c r="O594" s="214">
        <f t="shared" si="55"/>
        <v>0</v>
      </c>
      <c r="V594" s="314">
        <v>1823.4</v>
      </c>
      <c r="W594" s="214">
        <f t="shared" si="57"/>
        <v>-1823.4</v>
      </c>
    </row>
    <row r="595" spans="1:23" x14ac:dyDescent="0.25">
      <c r="A595" s="25" t="s">
        <v>1021</v>
      </c>
      <c r="B595" s="41" t="s">
        <v>1022</v>
      </c>
      <c r="C595" s="41" t="s">
        <v>2668</v>
      </c>
      <c r="D595" s="122" t="s">
        <v>2232</v>
      </c>
      <c r="E595" s="41" t="s">
        <v>1527</v>
      </c>
      <c r="F595" s="161">
        <v>15</v>
      </c>
      <c r="G595" s="161"/>
      <c r="H595" s="189">
        <f t="shared" si="56"/>
        <v>0</v>
      </c>
      <c r="J595" s="204" t="s">
        <v>3267</v>
      </c>
      <c r="K595" s="39" t="s">
        <v>17</v>
      </c>
      <c r="L595" s="205">
        <v>15</v>
      </c>
      <c r="M595" s="205">
        <v>142.22999999999999</v>
      </c>
      <c r="N595" s="205">
        <v>2133.4499999999998</v>
      </c>
      <c r="O595" s="214">
        <f t="shared" si="55"/>
        <v>0</v>
      </c>
      <c r="V595" s="314">
        <v>2138.6999999999998</v>
      </c>
      <c r="W595" s="214">
        <f t="shared" si="57"/>
        <v>-2138.6999999999998</v>
      </c>
    </row>
    <row r="596" spans="1:23" x14ac:dyDescent="0.25">
      <c r="A596" s="25" t="s">
        <v>1023</v>
      </c>
      <c r="B596" s="41" t="s">
        <v>1024</v>
      </c>
      <c r="C596" s="41" t="s">
        <v>2668</v>
      </c>
      <c r="D596" s="122" t="s">
        <v>2233</v>
      </c>
      <c r="E596" s="41" t="s">
        <v>1527</v>
      </c>
      <c r="F596" s="161">
        <v>8</v>
      </c>
      <c r="G596" s="161"/>
      <c r="H596" s="189">
        <f t="shared" si="56"/>
        <v>0</v>
      </c>
      <c r="J596" s="204" t="s">
        <v>3268</v>
      </c>
      <c r="K596" s="39" t="s">
        <v>17</v>
      </c>
      <c r="L596" s="205">
        <v>8</v>
      </c>
      <c r="M596" s="205">
        <v>199.82</v>
      </c>
      <c r="N596" s="205">
        <v>1598.56</v>
      </c>
      <c r="O596" s="214">
        <f t="shared" si="55"/>
        <v>0</v>
      </c>
      <c r="V596" s="314">
        <v>1579.84</v>
      </c>
      <c r="W596" s="214">
        <f t="shared" si="57"/>
        <v>-1579.84</v>
      </c>
    </row>
    <row r="597" spans="1:23" x14ac:dyDescent="0.25">
      <c r="A597" s="25" t="s">
        <v>1025</v>
      </c>
      <c r="B597" s="41" t="s">
        <v>1026</v>
      </c>
      <c r="C597" s="41" t="s">
        <v>2668</v>
      </c>
      <c r="D597" s="122" t="s">
        <v>2234</v>
      </c>
      <c r="E597" s="41" t="s">
        <v>1527</v>
      </c>
      <c r="F597" s="161">
        <v>8</v>
      </c>
      <c r="G597" s="161"/>
      <c r="H597" s="189">
        <f t="shared" si="56"/>
        <v>0</v>
      </c>
      <c r="J597" s="204" t="s">
        <v>3269</v>
      </c>
      <c r="K597" s="39" t="s">
        <v>17</v>
      </c>
      <c r="L597" s="205">
        <v>8</v>
      </c>
      <c r="M597" s="205">
        <v>399.81</v>
      </c>
      <c r="N597" s="205">
        <v>3198.48</v>
      </c>
      <c r="O597" s="214">
        <f t="shared" si="55"/>
        <v>0</v>
      </c>
      <c r="V597" s="314">
        <v>3318.4</v>
      </c>
      <c r="W597" s="214">
        <f t="shared" si="57"/>
        <v>-3318.4</v>
      </c>
    </row>
    <row r="598" spans="1:23" x14ac:dyDescent="0.25">
      <c r="A598" s="25" t="s">
        <v>1027</v>
      </c>
      <c r="B598" s="41" t="s">
        <v>1028</v>
      </c>
      <c r="C598" s="41" t="s">
        <v>2668</v>
      </c>
      <c r="D598" s="122" t="s">
        <v>2235</v>
      </c>
      <c r="E598" s="41" t="s">
        <v>1527</v>
      </c>
      <c r="F598" s="161">
        <v>10</v>
      </c>
      <c r="G598" s="161"/>
      <c r="H598" s="189">
        <f t="shared" si="56"/>
        <v>0</v>
      </c>
      <c r="J598" s="204" t="s">
        <v>3270</v>
      </c>
      <c r="K598" s="39" t="s">
        <v>17</v>
      </c>
      <c r="L598" s="205">
        <v>10</v>
      </c>
      <c r="M598" s="205">
        <v>599.5</v>
      </c>
      <c r="N598" s="205">
        <v>5995</v>
      </c>
      <c r="O598" s="214">
        <f t="shared" si="55"/>
        <v>0</v>
      </c>
      <c r="V598" s="314">
        <v>6350</v>
      </c>
      <c r="W598" s="214">
        <f t="shared" si="57"/>
        <v>-6350</v>
      </c>
    </row>
    <row r="599" spans="1:23" x14ac:dyDescent="0.25">
      <c r="A599" s="25" t="s">
        <v>1029</v>
      </c>
      <c r="B599" s="41" t="s">
        <v>1030</v>
      </c>
      <c r="C599" s="41" t="s">
        <v>2668</v>
      </c>
      <c r="D599" s="122" t="s">
        <v>2236</v>
      </c>
      <c r="E599" s="41" t="s">
        <v>1527</v>
      </c>
      <c r="F599" s="161">
        <v>10</v>
      </c>
      <c r="G599" s="161"/>
      <c r="H599" s="189">
        <f t="shared" si="56"/>
        <v>0</v>
      </c>
      <c r="J599" s="204" t="s">
        <v>3271</v>
      </c>
      <c r="K599" s="39" t="s">
        <v>17</v>
      </c>
      <c r="L599" s="205">
        <v>10</v>
      </c>
      <c r="M599" s="205">
        <v>994.35</v>
      </c>
      <c r="N599" s="205">
        <v>9943.5</v>
      </c>
      <c r="O599" s="214">
        <f t="shared" si="55"/>
        <v>0</v>
      </c>
      <c r="V599" s="314">
        <v>10545.8</v>
      </c>
      <c r="W599" s="214">
        <f t="shared" si="57"/>
        <v>-10545.8</v>
      </c>
    </row>
    <row r="600" spans="1:23" ht="24" x14ac:dyDescent="0.25">
      <c r="A600" s="25" t="s">
        <v>1031</v>
      </c>
      <c r="B600" s="41" t="s">
        <v>1032</v>
      </c>
      <c r="C600" s="41" t="s">
        <v>2668</v>
      </c>
      <c r="D600" s="122" t="s">
        <v>2237</v>
      </c>
      <c r="E600" s="41" t="s">
        <v>1527</v>
      </c>
      <c r="F600" s="161">
        <v>120</v>
      </c>
      <c r="G600" s="161"/>
      <c r="H600" s="189">
        <f t="shared" si="56"/>
        <v>0</v>
      </c>
      <c r="J600" s="204" t="s">
        <v>3272</v>
      </c>
      <c r="K600" s="39" t="s">
        <v>17</v>
      </c>
      <c r="L600" s="205">
        <v>120</v>
      </c>
      <c r="M600" s="205">
        <v>115.16</v>
      </c>
      <c r="N600" s="205">
        <v>13819.2</v>
      </c>
      <c r="O600" s="214">
        <f t="shared" si="55"/>
        <v>0</v>
      </c>
      <c r="V600" s="314">
        <v>13393.2</v>
      </c>
      <c r="W600" s="214">
        <f t="shared" si="57"/>
        <v>-13393.2</v>
      </c>
    </row>
    <row r="601" spans="1:23" ht="24" x14ac:dyDescent="0.25">
      <c r="A601" s="25" t="s">
        <v>1033</v>
      </c>
      <c r="B601" s="41" t="s">
        <v>1034</v>
      </c>
      <c r="C601" s="41" t="s">
        <v>2668</v>
      </c>
      <c r="D601" s="122" t="s">
        <v>2238</v>
      </c>
      <c r="E601" s="41" t="s">
        <v>1527</v>
      </c>
      <c r="F601" s="161">
        <v>40</v>
      </c>
      <c r="G601" s="161"/>
      <c r="H601" s="189">
        <f t="shared" si="56"/>
        <v>0</v>
      </c>
      <c r="J601" s="204" t="s">
        <v>3273</v>
      </c>
      <c r="K601" s="39" t="s">
        <v>17</v>
      </c>
      <c r="L601" s="205">
        <v>40</v>
      </c>
      <c r="M601" s="205">
        <v>129.16999999999999</v>
      </c>
      <c r="N601" s="205">
        <v>5166.8</v>
      </c>
      <c r="O601" s="214">
        <f t="shared" si="55"/>
        <v>0</v>
      </c>
      <c r="V601" s="314">
        <v>5774.4</v>
      </c>
      <c r="W601" s="214">
        <f t="shared" si="57"/>
        <v>-5774.4</v>
      </c>
    </row>
    <row r="602" spans="1:23" ht="24" x14ac:dyDescent="0.25">
      <c r="A602" s="25" t="s">
        <v>1035</v>
      </c>
      <c r="B602" s="41" t="s">
        <v>1036</v>
      </c>
      <c r="C602" s="41" t="s">
        <v>2668</v>
      </c>
      <c r="D602" s="122" t="s">
        <v>2239</v>
      </c>
      <c r="E602" s="41" t="s">
        <v>1527</v>
      </c>
      <c r="F602" s="161">
        <v>44</v>
      </c>
      <c r="G602" s="161"/>
      <c r="H602" s="189">
        <f t="shared" si="56"/>
        <v>0</v>
      </c>
      <c r="I602" s="31"/>
      <c r="J602" s="204" t="s">
        <v>3274</v>
      </c>
      <c r="K602" s="39" t="s">
        <v>17</v>
      </c>
      <c r="L602" s="205">
        <v>44</v>
      </c>
      <c r="M602" s="205">
        <v>152.01</v>
      </c>
      <c r="N602" s="205">
        <v>6688.44</v>
      </c>
      <c r="O602" s="214">
        <f t="shared" si="55"/>
        <v>0</v>
      </c>
      <c r="V602" s="314">
        <v>7925.28</v>
      </c>
      <c r="W602" s="214">
        <f t="shared" si="57"/>
        <v>-7925.28</v>
      </c>
    </row>
    <row r="603" spans="1:23" ht="24" x14ac:dyDescent="0.25">
      <c r="A603" s="25" t="s">
        <v>1037</v>
      </c>
      <c r="B603" s="41" t="s">
        <v>1038</v>
      </c>
      <c r="C603" s="41" t="s">
        <v>2668</v>
      </c>
      <c r="D603" s="122" t="s">
        <v>2240</v>
      </c>
      <c r="E603" s="41" t="s">
        <v>1527</v>
      </c>
      <c r="F603" s="161">
        <v>11</v>
      </c>
      <c r="G603" s="161"/>
      <c r="H603" s="189">
        <f t="shared" si="56"/>
        <v>0</v>
      </c>
      <c r="I603" s="31"/>
      <c r="J603" s="204" t="s">
        <v>3275</v>
      </c>
      <c r="K603" s="39" t="s">
        <v>17</v>
      </c>
      <c r="L603" s="205">
        <v>11</v>
      </c>
      <c r="M603" s="205">
        <v>102.15</v>
      </c>
      <c r="N603" s="205">
        <v>1123.6500000000001</v>
      </c>
      <c r="O603" s="214">
        <f t="shared" ref="O603:O609" si="58">F603-L603</f>
        <v>0</v>
      </c>
      <c r="V603" s="314">
        <v>1147.52</v>
      </c>
      <c r="W603" s="214">
        <f t="shared" si="57"/>
        <v>-1147.52</v>
      </c>
    </row>
    <row r="604" spans="1:23" x14ac:dyDescent="0.25">
      <c r="A604" s="25" t="s">
        <v>1039</v>
      </c>
      <c r="B604" s="41" t="s">
        <v>1040</v>
      </c>
      <c r="C604" s="41" t="s">
        <v>2668</v>
      </c>
      <c r="D604" s="122" t="s">
        <v>2242</v>
      </c>
      <c r="E604" s="41" t="s">
        <v>1527</v>
      </c>
      <c r="F604" s="161">
        <v>2</v>
      </c>
      <c r="G604" s="161"/>
      <c r="H604" s="189">
        <f t="shared" si="56"/>
        <v>0</v>
      </c>
      <c r="I604" s="31"/>
      <c r="J604" s="204" t="s">
        <v>3276</v>
      </c>
      <c r="K604" s="39" t="s">
        <v>17</v>
      </c>
      <c r="L604" s="205">
        <v>2</v>
      </c>
      <c r="M604" s="205">
        <v>462.65</v>
      </c>
      <c r="N604" s="205">
        <v>925.3</v>
      </c>
      <c r="O604" s="214">
        <f t="shared" si="58"/>
        <v>0</v>
      </c>
      <c r="V604" s="314">
        <v>1053.74</v>
      </c>
      <c r="W604" s="214">
        <f t="shared" si="57"/>
        <v>-1053.74</v>
      </c>
    </row>
    <row r="605" spans="1:23" x14ac:dyDescent="0.25">
      <c r="A605" s="25" t="s">
        <v>1041</v>
      </c>
      <c r="B605" s="41" t="s">
        <v>1042</v>
      </c>
      <c r="C605" s="41" t="s">
        <v>2668</v>
      </c>
      <c r="D605" s="122" t="s">
        <v>2241</v>
      </c>
      <c r="E605" s="41" t="s">
        <v>1527</v>
      </c>
      <c r="F605" s="161">
        <v>44</v>
      </c>
      <c r="G605" s="161"/>
      <c r="H605" s="189">
        <f t="shared" si="56"/>
        <v>0</v>
      </c>
      <c r="I605" s="31"/>
      <c r="J605" s="204" t="s">
        <v>3277</v>
      </c>
      <c r="K605" s="39" t="s">
        <v>17</v>
      </c>
      <c r="L605" s="205">
        <v>44</v>
      </c>
      <c r="M605" s="205">
        <v>446.02</v>
      </c>
      <c r="N605" s="205">
        <v>19624.88</v>
      </c>
      <c r="O605" s="214">
        <f t="shared" si="58"/>
        <v>0</v>
      </c>
      <c r="V605" s="314">
        <v>20900</v>
      </c>
      <c r="W605" s="214">
        <f t="shared" si="57"/>
        <v>-20900</v>
      </c>
    </row>
    <row r="606" spans="1:23" x14ac:dyDescent="0.25">
      <c r="A606" s="25" t="s">
        <v>1043</v>
      </c>
      <c r="B606" s="41" t="s">
        <v>1044</v>
      </c>
      <c r="C606" s="41" t="s">
        <v>2668</v>
      </c>
      <c r="D606" s="122" t="s">
        <v>2268</v>
      </c>
      <c r="E606" s="41" t="s">
        <v>1527</v>
      </c>
      <c r="F606" s="161">
        <v>1</v>
      </c>
      <c r="G606" s="161"/>
      <c r="H606" s="189">
        <f t="shared" si="56"/>
        <v>0</v>
      </c>
      <c r="I606" s="31"/>
      <c r="J606" s="204" t="s">
        <v>3278</v>
      </c>
      <c r="K606" s="39" t="s">
        <v>17</v>
      </c>
      <c r="L606" s="205">
        <v>1</v>
      </c>
      <c r="M606" s="205">
        <v>97.31</v>
      </c>
      <c r="N606" s="205">
        <v>97.31</v>
      </c>
      <c r="O606" s="214">
        <f t="shared" si="58"/>
        <v>0</v>
      </c>
      <c r="V606" s="314">
        <v>100.01</v>
      </c>
      <c r="W606" s="214">
        <f t="shared" si="57"/>
        <v>-100.01</v>
      </c>
    </row>
    <row r="607" spans="1:23" x14ac:dyDescent="0.25">
      <c r="A607" s="25" t="s">
        <v>1045</v>
      </c>
      <c r="B607" s="41" t="s">
        <v>1046</v>
      </c>
      <c r="C607" s="41" t="s">
        <v>2668</v>
      </c>
      <c r="D607" s="122" t="s">
        <v>2193</v>
      </c>
      <c r="E607" s="41" t="s">
        <v>1527</v>
      </c>
      <c r="F607" s="161">
        <v>1</v>
      </c>
      <c r="G607" s="161"/>
      <c r="H607" s="189">
        <f t="shared" si="56"/>
        <v>0</v>
      </c>
      <c r="I607" s="31"/>
      <c r="J607" s="204" t="s">
        <v>3279</v>
      </c>
      <c r="K607" s="39" t="s">
        <v>17</v>
      </c>
      <c r="L607" s="205">
        <v>1</v>
      </c>
      <c r="M607" s="205">
        <v>3884.83</v>
      </c>
      <c r="N607" s="205">
        <v>3884.83</v>
      </c>
      <c r="O607" s="214">
        <f t="shared" si="58"/>
        <v>0</v>
      </c>
      <c r="V607" s="314">
        <v>3638.1</v>
      </c>
      <c r="W607" s="214">
        <f t="shared" si="57"/>
        <v>-3638.1</v>
      </c>
    </row>
    <row r="608" spans="1:23" x14ac:dyDescent="0.25">
      <c r="A608" s="25" t="s">
        <v>1047</v>
      </c>
      <c r="B608" s="41" t="s">
        <v>1048</v>
      </c>
      <c r="C608" s="41" t="s">
        <v>2668</v>
      </c>
      <c r="D608" s="122" t="s">
        <v>2194</v>
      </c>
      <c r="E608" s="41" t="s">
        <v>1527</v>
      </c>
      <c r="F608" s="161">
        <v>1</v>
      </c>
      <c r="G608" s="161"/>
      <c r="H608" s="189">
        <f t="shared" si="56"/>
        <v>0</v>
      </c>
      <c r="I608" s="31"/>
      <c r="J608" s="204" t="s">
        <v>3280</v>
      </c>
      <c r="K608" s="39" t="s">
        <v>17</v>
      </c>
      <c r="L608" s="205">
        <v>1</v>
      </c>
      <c r="M608" s="205">
        <v>2506.1</v>
      </c>
      <c r="N608" s="205">
        <v>2506.1</v>
      </c>
      <c r="O608" s="214">
        <f t="shared" si="58"/>
        <v>0</v>
      </c>
      <c r="V608" s="314">
        <v>2541.14</v>
      </c>
      <c r="W608" s="214">
        <f t="shared" si="57"/>
        <v>-2541.14</v>
      </c>
    </row>
    <row r="609" spans="1:23" ht="24" x14ac:dyDescent="0.25">
      <c r="A609" s="25" t="s">
        <v>1049</v>
      </c>
      <c r="B609" s="41" t="s">
        <v>1050</v>
      </c>
      <c r="C609" s="41" t="s">
        <v>2668</v>
      </c>
      <c r="D609" s="122" t="s">
        <v>2163</v>
      </c>
      <c r="E609" s="41" t="s">
        <v>1527</v>
      </c>
      <c r="F609" s="161">
        <v>2</v>
      </c>
      <c r="G609" s="161"/>
      <c r="H609" s="189">
        <f t="shared" si="56"/>
        <v>0</v>
      </c>
      <c r="I609" s="31"/>
      <c r="J609" s="204" t="s">
        <v>3281</v>
      </c>
      <c r="K609" s="39" t="s">
        <v>17</v>
      </c>
      <c r="L609" s="205">
        <v>2</v>
      </c>
      <c r="M609" s="205">
        <v>4570.88</v>
      </c>
      <c r="N609" s="205">
        <v>9141.76</v>
      </c>
      <c r="O609" s="214">
        <f t="shared" si="58"/>
        <v>0</v>
      </c>
      <c r="V609" s="314">
        <v>10120.26</v>
      </c>
      <c r="W609" s="214">
        <f t="shared" si="57"/>
        <v>-10120.26</v>
      </c>
    </row>
    <row r="610" spans="1:23" x14ac:dyDescent="0.25">
      <c r="A610" s="30" t="s">
        <v>1543</v>
      </c>
      <c r="B610" s="251" t="s">
        <v>1547</v>
      </c>
      <c r="C610" s="42" t="s">
        <v>2668</v>
      </c>
      <c r="D610" s="122" t="s">
        <v>1545</v>
      </c>
      <c r="E610" s="41" t="s">
        <v>1502</v>
      </c>
      <c r="F610" s="222">
        <v>125</v>
      </c>
      <c r="G610" s="161"/>
      <c r="H610" s="225">
        <f t="shared" si="56"/>
        <v>0</v>
      </c>
      <c r="I610" s="37"/>
      <c r="J610" s="216"/>
      <c r="K610" s="217"/>
      <c r="L610" s="218"/>
      <c r="M610" s="218"/>
      <c r="N610" s="205"/>
      <c r="O610" s="214"/>
      <c r="V610" s="314">
        <v>37690</v>
      </c>
      <c r="W610" s="214">
        <f t="shared" si="57"/>
        <v>-37690</v>
      </c>
    </row>
    <row r="611" spans="1:23" x14ac:dyDescent="0.25">
      <c r="A611" s="30" t="s">
        <v>1544</v>
      </c>
      <c r="B611" s="42" t="s">
        <v>1548</v>
      </c>
      <c r="C611" s="42" t="s">
        <v>2668</v>
      </c>
      <c r="D611" s="122" t="s">
        <v>1546</v>
      </c>
      <c r="E611" s="41" t="s">
        <v>1502</v>
      </c>
      <c r="F611" s="222">
        <v>58</v>
      </c>
      <c r="G611" s="161"/>
      <c r="H611" s="225">
        <f t="shared" si="56"/>
        <v>0</v>
      </c>
      <c r="I611" s="38"/>
      <c r="J611" s="216"/>
      <c r="K611" s="217"/>
      <c r="L611" s="218"/>
      <c r="M611" s="218"/>
      <c r="N611" s="205"/>
      <c r="O611" s="214"/>
      <c r="V611" s="314">
        <v>19081.419999999998</v>
      </c>
      <c r="W611" s="214">
        <f t="shared" si="57"/>
        <v>-19081.419999999998</v>
      </c>
    </row>
    <row r="612" spans="1:23" ht="24" x14ac:dyDescent="0.25">
      <c r="A612" s="253" t="s">
        <v>2418</v>
      </c>
      <c r="B612" s="42" t="s">
        <v>1501</v>
      </c>
      <c r="C612" s="42" t="s">
        <v>2668</v>
      </c>
      <c r="D612" s="122" t="s">
        <v>2267</v>
      </c>
      <c r="E612" s="41" t="s">
        <v>1502</v>
      </c>
      <c r="F612" s="254">
        <v>25</v>
      </c>
      <c r="G612" s="161"/>
      <c r="H612" s="255">
        <f t="shared" si="56"/>
        <v>0</v>
      </c>
      <c r="I612" s="38"/>
      <c r="J612" s="216"/>
      <c r="K612" s="217"/>
      <c r="L612" s="218"/>
      <c r="M612" s="218"/>
      <c r="N612" s="205"/>
      <c r="O612" s="214"/>
      <c r="V612" s="319">
        <v>526305.5</v>
      </c>
      <c r="W612" s="214">
        <f t="shared" si="57"/>
        <v>-526305.5</v>
      </c>
    </row>
    <row r="613" spans="1:23" x14ac:dyDescent="0.25">
      <c r="A613" s="26" t="s">
        <v>1051</v>
      </c>
      <c r="B613" s="48" t="s">
        <v>1052</v>
      </c>
      <c r="C613" s="48"/>
      <c r="D613" s="123"/>
      <c r="E613" s="49"/>
      <c r="F613" s="162"/>
      <c r="G613" s="162"/>
      <c r="H613" s="190">
        <f>SUM(H614:H624)</f>
        <v>0</v>
      </c>
      <c r="N613" s="206">
        <v>229374.22</v>
      </c>
      <c r="O613" s="220"/>
      <c r="V613" s="315">
        <v>231324.84</v>
      </c>
      <c r="W613" s="214">
        <f t="shared" si="57"/>
        <v>-231324.84</v>
      </c>
    </row>
    <row r="614" spans="1:23" ht="24" x14ac:dyDescent="0.25">
      <c r="A614" s="25" t="s">
        <v>1053</v>
      </c>
      <c r="B614" s="42" t="s">
        <v>1054</v>
      </c>
      <c r="C614" s="41" t="s">
        <v>2668</v>
      </c>
      <c r="D614" s="122" t="s">
        <v>2207</v>
      </c>
      <c r="E614" s="41" t="s">
        <v>1502</v>
      </c>
      <c r="F614" s="163">
        <v>350</v>
      </c>
      <c r="G614" s="161"/>
      <c r="H614" s="189">
        <f t="shared" ref="H614:H624" si="59">ROUND((F614*G614),2)</f>
        <v>0</v>
      </c>
      <c r="I614" s="37"/>
      <c r="J614" s="204" t="s">
        <v>3282</v>
      </c>
      <c r="K614" s="39" t="s">
        <v>58</v>
      </c>
      <c r="L614" s="205">
        <v>350</v>
      </c>
      <c r="M614" s="205">
        <v>43.8</v>
      </c>
      <c r="N614" s="205">
        <v>15330</v>
      </c>
      <c r="O614" s="214">
        <f t="shared" ref="O614:O645" si="60">F614-L614</f>
        <v>0</v>
      </c>
      <c r="V614" s="314">
        <v>15074.5</v>
      </c>
      <c r="W614" s="214">
        <f t="shared" si="57"/>
        <v>-15074.5</v>
      </c>
    </row>
    <row r="615" spans="1:23" ht="24" x14ac:dyDescent="0.25">
      <c r="A615" s="25" t="s">
        <v>1055</v>
      </c>
      <c r="B615" s="42" t="s">
        <v>1056</v>
      </c>
      <c r="C615" s="41" t="s">
        <v>2668</v>
      </c>
      <c r="D615" s="122" t="s">
        <v>2203</v>
      </c>
      <c r="E615" s="41" t="s">
        <v>1502</v>
      </c>
      <c r="F615" s="163">
        <v>410</v>
      </c>
      <c r="G615" s="161"/>
      <c r="H615" s="189">
        <f t="shared" si="59"/>
        <v>0</v>
      </c>
      <c r="I615" s="31"/>
      <c r="J615" s="204" t="s">
        <v>3283</v>
      </c>
      <c r="K615" s="39" t="s">
        <v>58</v>
      </c>
      <c r="L615" s="205">
        <v>410</v>
      </c>
      <c r="M615" s="205">
        <v>51.73</v>
      </c>
      <c r="N615" s="205">
        <v>21209.3</v>
      </c>
      <c r="O615" s="214">
        <f t="shared" si="60"/>
        <v>0</v>
      </c>
      <c r="V615" s="314">
        <v>20848.5</v>
      </c>
      <c r="W615" s="214">
        <f t="shared" si="57"/>
        <v>-20848.5</v>
      </c>
    </row>
    <row r="616" spans="1:23" ht="24" x14ac:dyDescent="0.25">
      <c r="A616" s="25" t="s">
        <v>1057</v>
      </c>
      <c r="B616" s="42" t="s">
        <v>1058</v>
      </c>
      <c r="C616" s="41" t="s">
        <v>2668</v>
      </c>
      <c r="D616" s="122" t="s">
        <v>2204</v>
      </c>
      <c r="E616" s="41" t="s">
        <v>1502</v>
      </c>
      <c r="F616" s="163">
        <v>580</v>
      </c>
      <c r="G616" s="161"/>
      <c r="H616" s="189">
        <f t="shared" si="59"/>
        <v>0</v>
      </c>
      <c r="J616" s="204" t="s">
        <v>3284</v>
      </c>
      <c r="K616" s="39" t="s">
        <v>58</v>
      </c>
      <c r="L616" s="205">
        <v>580</v>
      </c>
      <c r="M616" s="205">
        <v>81.41</v>
      </c>
      <c r="N616" s="205">
        <v>47217.8</v>
      </c>
      <c r="O616" s="214">
        <f t="shared" si="60"/>
        <v>0</v>
      </c>
      <c r="V616" s="314">
        <v>48337.2</v>
      </c>
      <c r="W616" s="214">
        <f t="shared" si="57"/>
        <v>-48337.2</v>
      </c>
    </row>
    <row r="617" spans="1:23" ht="24" x14ac:dyDescent="0.25">
      <c r="A617" s="25" t="s">
        <v>1059</v>
      </c>
      <c r="B617" s="42" t="s">
        <v>1060</v>
      </c>
      <c r="C617" s="41" t="s">
        <v>2668</v>
      </c>
      <c r="D617" s="122" t="s">
        <v>2205</v>
      </c>
      <c r="E617" s="41" t="s">
        <v>1502</v>
      </c>
      <c r="F617" s="163">
        <v>700</v>
      </c>
      <c r="G617" s="161"/>
      <c r="H617" s="189">
        <f t="shared" si="59"/>
        <v>0</v>
      </c>
      <c r="J617" s="204" t="s">
        <v>3285</v>
      </c>
      <c r="K617" s="39" t="s">
        <v>58</v>
      </c>
      <c r="L617" s="205">
        <v>700</v>
      </c>
      <c r="M617" s="205">
        <v>106.26</v>
      </c>
      <c r="N617" s="205">
        <v>74382</v>
      </c>
      <c r="O617" s="214">
        <f t="shared" si="60"/>
        <v>0</v>
      </c>
      <c r="V617" s="314">
        <v>75285</v>
      </c>
      <c r="W617" s="214">
        <f t="shared" si="57"/>
        <v>-75285</v>
      </c>
    </row>
    <row r="618" spans="1:23" ht="24" x14ac:dyDescent="0.25">
      <c r="A618" s="25" t="s">
        <v>1061</v>
      </c>
      <c r="B618" s="42" t="s">
        <v>1062</v>
      </c>
      <c r="C618" s="41" t="s">
        <v>2668</v>
      </c>
      <c r="D618" s="122" t="s">
        <v>2206</v>
      </c>
      <c r="E618" s="41" t="s">
        <v>1502</v>
      </c>
      <c r="F618" s="163">
        <v>150</v>
      </c>
      <c r="G618" s="161"/>
      <c r="H618" s="189">
        <f t="shared" si="59"/>
        <v>0</v>
      </c>
      <c r="J618" s="204" t="s">
        <v>3286</v>
      </c>
      <c r="K618" s="39" t="s">
        <v>58</v>
      </c>
      <c r="L618" s="205">
        <v>150</v>
      </c>
      <c r="M618" s="205">
        <v>161.82</v>
      </c>
      <c r="N618" s="205">
        <v>24273</v>
      </c>
      <c r="O618" s="214">
        <f t="shared" si="60"/>
        <v>0</v>
      </c>
      <c r="V618" s="314">
        <v>23517</v>
      </c>
      <c r="W618" s="214">
        <f t="shared" si="57"/>
        <v>-23517</v>
      </c>
    </row>
    <row r="619" spans="1:23" ht="24" x14ac:dyDescent="0.25">
      <c r="A619" s="25" t="s">
        <v>1063</v>
      </c>
      <c r="B619" s="42" t="s">
        <v>1064</v>
      </c>
      <c r="C619" s="41" t="s">
        <v>2668</v>
      </c>
      <c r="D619" s="122" t="s">
        <v>2209</v>
      </c>
      <c r="E619" s="41" t="s">
        <v>1502</v>
      </c>
      <c r="F619" s="163">
        <v>50</v>
      </c>
      <c r="G619" s="161"/>
      <c r="H619" s="189">
        <f t="shared" si="59"/>
        <v>0</v>
      </c>
      <c r="J619" s="204" t="s">
        <v>3287</v>
      </c>
      <c r="K619" s="39" t="s">
        <v>58</v>
      </c>
      <c r="L619" s="205">
        <v>50</v>
      </c>
      <c r="M619" s="205">
        <v>354.51</v>
      </c>
      <c r="N619" s="205">
        <v>17725.5</v>
      </c>
      <c r="O619" s="214">
        <f t="shared" si="60"/>
        <v>0</v>
      </c>
      <c r="V619" s="314">
        <v>18840</v>
      </c>
      <c r="W619" s="214">
        <f t="shared" si="57"/>
        <v>-18840</v>
      </c>
    </row>
    <row r="620" spans="1:23" x14ac:dyDescent="0.25">
      <c r="A620" s="25" t="s">
        <v>1065</v>
      </c>
      <c r="B620" s="42" t="s">
        <v>1066</v>
      </c>
      <c r="C620" s="41" t="s">
        <v>2668</v>
      </c>
      <c r="D620" s="122" t="s">
        <v>2269</v>
      </c>
      <c r="E620" s="41" t="s">
        <v>1527</v>
      </c>
      <c r="F620" s="163">
        <v>30</v>
      </c>
      <c r="G620" s="161"/>
      <c r="H620" s="189">
        <f t="shared" si="59"/>
        <v>0</v>
      </c>
      <c r="J620" s="204" t="s">
        <v>3288</v>
      </c>
      <c r="K620" s="39" t="s">
        <v>17</v>
      </c>
      <c r="L620" s="205">
        <v>30</v>
      </c>
      <c r="M620" s="205">
        <v>99.05</v>
      </c>
      <c r="N620" s="205">
        <v>2971.5</v>
      </c>
      <c r="O620" s="214">
        <f t="shared" si="60"/>
        <v>0</v>
      </c>
      <c r="V620" s="314">
        <v>2980.2</v>
      </c>
      <c r="W620" s="214">
        <f t="shared" si="57"/>
        <v>-2980.2</v>
      </c>
    </row>
    <row r="621" spans="1:23" x14ac:dyDescent="0.25">
      <c r="A621" s="25" t="s">
        <v>1067</v>
      </c>
      <c r="B621" s="42" t="s">
        <v>1068</v>
      </c>
      <c r="C621" s="41" t="s">
        <v>2668</v>
      </c>
      <c r="D621" s="122" t="s">
        <v>2270</v>
      </c>
      <c r="E621" s="41" t="s">
        <v>1527</v>
      </c>
      <c r="F621" s="163">
        <v>64</v>
      </c>
      <c r="G621" s="161"/>
      <c r="H621" s="189">
        <f t="shared" si="59"/>
        <v>0</v>
      </c>
      <c r="J621" s="204" t="s">
        <v>3289</v>
      </c>
      <c r="K621" s="39" t="s">
        <v>17</v>
      </c>
      <c r="L621" s="205">
        <v>64</v>
      </c>
      <c r="M621" s="205">
        <v>109.19</v>
      </c>
      <c r="N621" s="205">
        <v>6988.16</v>
      </c>
      <c r="O621" s="214">
        <f t="shared" si="60"/>
        <v>0</v>
      </c>
      <c r="V621" s="314">
        <v>7098.24</v>
      </c>
      <c r="W621" s="214">
        <f t="shared" si="57"/>
        <v>-7098.24</v>
      </c>
    </row>
    <row r="622" spans="1:23" x14ac:dyDescent="0.25">
      <c r="A622" s="25" t="s">
        <v>1069</v>
      </c>
      <c r="B622" s="42" t="s">
        <v>1070</v>
      </c>
      <c r="C622" s="41" t="s">
        <v>2668</v>
      </c>
      <c r="D622" s="122" t="s">
        <v>2271</v>
      </c>
      <c r="E622" s="41" t="s">
        <v>1527</v>
      </c>
      <c r="F622" s="163">
        <v>2</v>
      </c>
      <c r="G622" s="161"/>
      <c r="H622" s="189">
        <f t="shared" si="59"/>
        <v>0</v>
      </c>
      <c r="J622" s="204" t="s">
        <v>3290</v>
      </c>
      <c r="K622" s="39" t="s">
        <v>17</v>
      </c>
      <c r="L622" s="205">
        <v>2</v>
      </c>
      <c r="M622" s="205">
        <v>315.43</v>
      </c>
      <c r="N622" s="205">
        <v>630.86</v>
      </c>
      <c r="O622" s="214">
        <f t="shared" si="60"/>
        <v>0</v>
      </c>
      <c r="V622" s="314">
        <v>633.29999999999995</v>
      </c>
      <c r="W622" s="214">
        <f t="shared" si="57"/>
        <v>-633.29999999999995</v>
      </c>
    </row>
    <row r="623" spans="1:23" x14ac:dyDescent="0.25">
      <c r="A623" s="25" t="s">
        <v>1071</v>
      </c>
      <c r="B623" s="42" t="s">
        <v>1072</v>
      </c>
      <c r="C623" s="41" t="s">
        <v>2668</v>
      </c>
      <c r="D623" s="122" t="s">
        <v>2272</v>
      </c>
      <c r="E623" s="41" t="s">
        <v>1527</v>
      </c>
      <c r="F623" s="163">
        <v>20</v>
      </c>
      <c r="G623" s="161"/>
      <c r="H623" s="189">
        <f t="shared" si="59"/>
        <v>0</v>
      </c>
      <c r="J623" s="204" t="s">
        <v>3291</v>
      </c>
      <c r="K623" s="39" t="s">
        <v>17</v>
      </c>
      <c r="L623" s="205">
        <v>20</v>
      </c>
      <c r="M623" s="205">
        <v>82.18</v>
      </c>
      <c r="N623" s="205">
        <v>1643.6</v>
      </c>
      <c r="O623" s="214">
        <f t="shared" si="60"/>
        <v>0</v>
      </c>
      <c r="V623" s="314">
        <v>1708.4</v>
      </c>
      <c r="W623" s="214">
        <f t="shared" si="57"/>
        <v>-1708.4</v>
      </c>
    </row>
    <row r="624" spans="1:23" x14ac:dyDescent="0.25">
      <c r="A624" s="25" t="s">
        <v>1073</v>
      </c>
      <c r="B624" s="42" t="s">
        <v>1483</v>
      </c>
      <c r="C624" s="42"/>
      <c r="D624" s="126" t="s">
        <v>827</v>
      </c>
      <c r="E624" s="42" t="s">
        <v>17</v>
      </c>
      <c r="F624" s="163">
        <v>25</v>
      </c>
      <c r="G624" s="163"/>
      <c r="H624" s="189">
        <f t="shared" si="59"/>
        <v>0</v>
      </c>
      <c r="J624" s="204" t="s">
        <v>827</v>
      </c>
      <c r="K624" s="39" t="s">
        <v>17</v>
      </c>
      <c r="L624" s="205">
        <v>25</v>
      </c>
      <c r="M624" s="205">
        <v>680.1</v>
      </c>
      <c r="N624" s="205">
        <v>17002.5</v>
      </c>
      <c r="O624" s="214">
        <f t="shared" si="60"/>
        <v>0</v>
      </c>
      <c r="V624" s="314">
        <v>17002.5</v>
      </c>
      <c r="W624" s="214">
        <f t="shared" si="57"/>
        <v>-17002.5</v>
      </c>
    </row>
    <row r="625" spans="1:23" x14ac:dyDescent="0.25">
      <c r="A625" s="26" t="s">
        <v>1074</v>
      </c>
      <c r="B625" s="50" t="s">
        <v>1075</v>
      </c>
      <c r="C625" s="50"/>
      <c r="D625" s="124"/>
      <c r="E625" s="51"/>
      <c r="F625" s="164"/>
      <c r="G625" s="164"/>
      <c r="H625" s="190">
        <f>SUM(H626:H630)</f>
        <v>0</v>
      </c>
      <c r="N625" s="206">
        <v>58628.2</v>
      </c>
      <c r="O625" s="214">
        <f t="shared" si="60"/>
        <v>0</v>
      </c>
      <c r="V625" s="315">
        <v>58583.4</v>
      </c>
      <c r="W625" s="214">
        <f t="shared" si="57"/>
        <v>-58583.4</v>
      </c>
    </row>
    <row r="626" spans="1:23" ht="24" x14ac:dyDescent="0.25">
      <c r="A626" s="25" t="s">
        <v>1076</v>
      </c>
      <c r="B626" s="42" t="s">
        <v>1077</v>
      </c>
      <c r="C626" s="41" t="s">
        <v>2668</v>
      </c>
      <c r="D626" s="122" t="s">
        <v>2208</v>
      </c>
      <c r="E626" s="41" t="s">
        <v>1502</v>
      </c>
      <c r="F626" s="163">
        <v>60</v>
      </c>
      <c r="G626" s="161"/>
      <c r="H626" s="189">
        <f>ROUND((F626*G626),2)</f>
        <v>0</v>
      </c>
      <c r="J626" s="204" t="s">
        <v>3292</v>
      </c>
      <c r="K626" s="39" t="s">
        <v>58</v>
      </c>
      <c r="L626" s="205">
        <v>60</v>
      </c>
      <c r="M626" s="205">
        <v>147.69</v>
      </c>
      <c r="N626" s="205">
        <v>8861.4</v>
      </c>
      <c r="O626" s="214">
        <f t="shared" si="60"/>
        <v>0</v>
      </c>
      <c r="V626" s="314">
        <v>9385.7999999999993</v>
      </c>
      <c r="W626" s="214">
        <f t="shared" si="57"/>
        <v>-9385.7999999999993</v>
      </c>
    </row>
    <row r="627" spans="1:23" ht="24" x14ac:dyDescent="0.25">
      <c r="A627" s="25" t="s">
        <v>1078</v>
      </c>
      <c r="B627" s="42" t="s">
        <v>1062</v>
      </c>
      <c r="C627" s="41" t="s">
        <v>2668</v>
      </c>
      <c r="D627" s="122" t="s">
        <v>2206</v>
      </c>
      <c r="E627" s="41" t="s">
        <v>1502</v>
      </c>
      <c r="F627" s="163">
        <v>150</v>
      </c>
      <c r="G627" s="161"/>
      <c r="H627" s="189">
        <f>ROUND((F627*G627),2)</f>
        <v>0</v>
      </c>
      <c r="J627" s="204" t="s">
        <v>3286</v>
      </c>
      <c r="K627" s="39" t="s">
        <v>58</v>
      </c>
      <c r="L627" s="205">
        <v>150</v>
      </c>
      <c r="M627" s="205">
        <v>161.82</v>
      </c>
      <c r="N627" s="205">
        <v>24273</v>
      </c>
      <c r="O627" s="214">
        <f t="shared" si="60"/>
        <v>0</v>
      </c>
      <c r="V627" s="314">
        <v>23517</v>
      </c>
      <c r="W627" s="214">
        <f t="shared" si="57"/>
        <v>-23517</v>
      </c>
    </row>
    <row r="628" spans="1:23" ht="24" x14ac:dyDescent="0.25">
      <c r="A628" s="25" t="s">
        <v>1079</v>
      </c>
      <c r="B628" s="42" t="s">
        <v>1060</v>
      </c>
      <c r="C628" s="41" t="s">
        <v>2668</v>
      </c>
      <c r="D628" s="122" t="s">
        <v>2205</v>
      </c>
      <c r="E628" s="41" t="s">
        <v>1502</v>
      </c>
      <c r="F628" s="163">
        <v>160</v>
      </c>
      <c r="G628" s="161"/>
      <c r="H628" s="189">
        <f>ROUND((F628*G628),2)</f>
        <v>0</v>
      </c>
      <c r="J628" s="204" t="s">
        <v>3285</v>
      </c>
      <c r="K628" s="39" t="s">
        <v>58</v>
      </c>
      <c r="L628" s="205">
        <v>160</v>
      </c>
      <c r="M628" s="205">
        <v>106.26</v>
      </c>
      <c r="N628" s="205">
        <v>17001.599999999999</v>
      </c>
      <c r="O628" s="214">
        <f t="shared" si="60"/>
        <v>0</v>
      </c>
      <c r="V628" s="314">
        <v>17208</v>
      </c>
      <c r="W628" s="214">
        <f t="shared" si="57"/>
        <v>-17208</v>
      </c>
    </row>
    <row r="629" spans="1:23" x14ac:dyDescent="0.25">
      <c r="A629" s="25" t="s">
        <v>1080</v>
      </c>
      <c r="B629" s="42" t="s">
        <v>1081</v>
      </c>
      <c r="C629" s="41" t="s">
        <v>2668</v>
      </c>
      <c r="D629" s="122" t="s">
        <v>2273</v>
      </c>
      <c r="E629" s="41" t="s">
        <v>1527</v>
      </c>
      <c r="F629" s="163">
        <v>20</v>
      </c>
      <c r="G629" s="161"/>
      <c r="H629" s="189">
        <f>ROUND((F629*G629),2)</f>
        <v>0</v>
      </c>
      <c r="J629" s="204" t="s">
        <v>3293</v>
      </c>
      <c r="K629" s="39" t="s">
        <v>17</v>
      </c>
      <c r="L629" s="205">
        <v>20</v>
      </c>
      <c r="M629" s="205">
        <v>16.55</v>
      </c>
      <c r="N629" s="205">
        <v>331</v>
      </c>
      <c r="O629" s="214">
        <f t="shared" si="60"/>
        <v>0</v>
      </c>
      <c r="V629" s="314">
        <v>311.39999999999998</v>
      </c>
      <c r="W629" s="214">
        <f t="shared" si="57"/>
        <v>-311.39999999999998</v>
      </c>
    </row>
    <row r="630" spans="1:23" x14ac:dyDescent="0.25">
      <c r="A630" s="25" t="s">
        <v>1082</v>
      </c>
      <c r="B630" s="41" t="s">
        <v>1484</v>
      </c>
      <c r="C630" s="41"/>
      <c r="D630" s="122" t="s">
        <v>827</v>
      </c>
      <c r="E630" s="41" t="s">
        <v>17</v>
      </c>
      <c r="F630" s="161">
        <v>12</v>
      </c>
      <c r="G630" s="161"/>
      <c r="H630" s="189">
        <f>ROUND((F630*G630),2)</f>
        <v>0</v>
      </c>
      <c r="J630" s="204" t="s">
        <v>827</v>
      </c>
      <c r="K630" s="39" t="s">
        <v>17</v>
      </c>
      <c r="L630" s="205">
        <v>12</v>
      </c>
      <c r="M630" s="205">
        <v>680.1</v>
      </c>
      <c r="N630" s="205">
        <v>8161.2</v>
      </c>
      <c r="O630" s="214">
        <f t="shared" si="60"/>
        <v>0</v>
      </c>
      <c r="V630" s="314">
        <v>8161.2</v>
      </c>
      <c r="W630" s="214">
        <f t="shared" si="57"/>
        <v>-8161.2</v>
      </c>
    </row>
    <row r="631" spans="1:23" x14ac:dyDescent="0.25">
      <c r="A631" s="26" t="s">
        <v>1083</v>
      </c>
      <c r="B631" s="48" t="s">
        <v>1084</v>
      </c>
      <c r="C631" s="48"/>
      <c r="D631" s="123"/>
      <c r="E631" s="49"/>
      <c r="F631" s="162"/>
      <c r="G631" s="162"/>
      <c r="H631" s="190">
        <f>SUM(H632:H659)</f>
        <v>0</v>
      </c>
      <c r="N631" s="206">
        <v>294051.56</v>
      </c>
      <c r="O631" s="214">
        <f t="shared" si="60"/>
        <v>0</v>
      </c>
      <c r="V631" s="315">
        <v>310825.05</v>
      </c>
      <c r="W631" s="214">
        <f t="shared" si="57"/>
        <v>-310825.05</v>
      </c>
    </row>
    <row r="632" spans="1:23" x14ac:dyDescent="0.25">
      <c r="A632" s="25" t="s">
        <v>1085</v>
      </c>
      <c r="B632" s="41" t="s">
        <v>1086</v>
      </c>
      <c r="C632" s="41" t="s">
        <v>2668</v>
      </c>
      <c r="D632" s="122" t="s">
        <v>2164</v>
      </c>
      <c r="E632" s="41" t="s">
        <v>1527</v>
      </c>
      <c r="F632" s="161">
        <v>44</v>
      </c>
      <c r="G632" s="161"/>
      <c r="H632" s="189">
        <f t="shared" ref="H632:H659" si="61">ROUND((F632*G632),2)</f>
        <v>0</v>
      </c>
      <c r="J632" s="204" t="s">
        <v>3294</v>
      </c>
      <c r="K632" s="39" t="s">
        <v>17</v>
      </c>
      <c r="L632" s="205">
        <v>44</v>
      </c>
      <c r="M632" s="205">
        <v>308.29000000000002</v>
      </c>
      <c r="N632" s="205">
        <v>13564.76</v>
      </c>
      <c r="O632" s="214">
        <f t="shared" si="60"/>
        <v>0</v>
      </c>
      <c r="V632" s="314">
        <v>12628.88</v>
      </c>
      <c r="W632" s="214">
        <f t="shared" si="57"/>
        <v>-12628.88</v>
      </c>
    </row>
    <row r="633" spans="1:23" ht="24" x14ac:dyDescent="0.25">
      <c r="A633" s="25" t="s">
        <v>1087</v>
      </c>
      <c r="B633" s="41" t="s">
        <v>1088</v>
      </c>
      <c r="C633" s="41" t="s">
        <v>2668</v>
      </c>
      <c r="D633" s="122" t="s">
        <v>1830</v>
      </c>
      <c r="E633" s="41" t="s">
        <v>1527</v>
      </c>
      <c r="F633" s="161">
        <v>20</v>
      </c>
      <c r="G633" s="161"/>
      <c r="H633" s="189">
        <f t="shared" si="61"/>
        <v>0</v>
      </c>
      <c r="J633" s="204" t="s">
        <v>3295</v>
      </c>
      <c r="K633" s="39" t="s">
        <v>17</v>
      </c>
      <c r="L633" s="205">
        <v>20</v>
      </c>
      <c r="M633" s="205">
        <v>1051.06</v>
      </c>
      <c r="N633" s="205">
        <v>21021.200000000001</v>
      </c>
      <c r="O633" s="214">
        <f t="shared" si="60"/>
        <v>0</v>
      </c>
      <c r="V633" s="314">
        <v>22490</v>
      </c>
      <c r="W633" s="214">
        <f t="shared" si="57"/>
        <v>-22490</v>
      </c>
    </row>
    <row r="634" spans="1:23" x14ac:dyDescent="0.25">
      <c r="A634" s="25" t="s">
        <v>1089</v>
      </c>
      <c r="B634" s="41" t="s">
        <v>1090</v>
      </c>
      <c r="C634" s="41" t="s">
        <v>2668</v>
      </c>
      <c r="D634" s="122" t="s">
        <v>2182</v>
      </c>
      <c r="E634" s="41" t="s">
        <v>1502</v>
      </c>
      <c r="F634" s="161">
        <v>7.15</v>
      </c>
      <c r="G634" s="161"/>
      <c r="H634" s="189">
        <f t="shared" si="61"/>
        <v>0</v>
      </c>
      <c r="J634" s="204" t="s">
        <v>3296</v>
      </c>
      <c r="K634" s="39" t="s">
        <v>58</v>
      </c>
      <c r="L634" s="205">
        <v>7.15</v>
      </c>
      <c r="M634" s="205">
        <v>1317.51</v>
      </c>
      <c r="N634" s="205">
        <v>9420.2000000000007</v>
      </c>
      <c r="O634" s="214">
        <f t="shared" si="60"/>
        <v>0</v>
      </c>
      <c r="V634" s="314">
        <v>7985.91</v>
      </c>
      <c r="W634" s="214">
        <f t="shared" si="57"/>
        <v>-7985.91</v>
      </c>
    </row>
    <row r="635" spans="1:23" x14ac:dyDescent="0.25">
      <c r="A635" s="25" t="s">
        <v>1091</v>
      </c>
      <c r="B635" s="41" t="s">
        <v>1485</v>
      </c>
      <c r="C635" s="41"/>
      <c r="D635" s="122" t="s">
        <v>1092</v>
      </c>
      <c r="E635" s="41" t="s">
        <v>17</v>
      </c>
      <c r="F635" s="161">
        <v>8</v>
      </c>
      <c r="G635" s="161"/>
      <c r="H635" s="189">
        <f t="shared" si="61"/>
        <v>0</v>
      </c>
      <c r="J635" s="204" t="s">
        <v>1092</v>
      </c>
      <c r="K635" s="39" t="s">
        <v>17</v>
      </c>
      <c r="L635" s="205">
        <v>8</v>
      </c>
      <c r="M635" s="205">
        <v>3970.87</v>
      </c>
      <c r="N635" s="205">
        <v>31766.959999999999</v>
      </c>
      <c r="O635" s="214">
        <f t="shared" si="60"/>
        <v>0</v>
      </c>
      <c r="V635" s="314">
        <v>31766.959999999999</v>
      </c>
      <c r="W635" s="214">
        <f t="shared" si="57"/>
        <v>-31766.959999999999</v>
      </c>
    </row>
    <row r="636" spans="1:23" x14ac:dyDescent="0.25">
      <c r="A636" s="25" t="s">
        <v>1093</v>
      </c>
      <c r="B636" s="41" t="s">
        <v>1486</v>
      </c>
      <c r="C636" s="41"/>
      <c r="D636" s="122" t="s">
        <v>1094</v>
      </c>
      <c r="E636" s="41" t="s">
        <v>17</v>
      </c>
      <c r="F636" s="161">
        <v>2</v>
      </c>
      <c r="G636" s="161"/>
      <c r="H636" s="189">
        <f t="shared" si="61"/>
        <v>0</v>
      </c>
      <c r="J636" s="204" t="s">
        <v>1094</v>
      </c>
      <c r="K636" s="39" t="s">
        <v>17</v>
      </c>
      <c r="L636" s="205">
        <v>2</v>
      </c>
      <c r="M636" s="205">
        <v>3106.69</v>
      </c>
      <c r="N636" s="205">
        <v>6213.38</v>
      </c>
      <c r="O636" s="214">
        <f t="shared" si="60"/>
        <v>0</v>
      </c>
      <c r="V636" s="314">
        <v>6213.38</v>
      </c>
      <c r="W636" s="214">
        <f t="shared" si="57"/>
        <v>-6213.38</v>
      </c>
    </row>
    <row r="637" spans="1:23" x14ac:dyDescent="0.25">
      <c r="A637" s="25" t="s">
        <v>1095</v>
      </c>
      <c r="B637" s="41" t="s">
        <v>1096</v>
      </c>
      <c r="C637" s="41" t="s">
        <v>2668</v>
      </c>
      <c r="D637" s="122" t="s">
        <v>2165</v>
      </c>
      <c r="E637" s="41" t="s">
        <v>1527</v>
      </c>
      <c r="F637" s="161">
        <v>2</v>
      </c>
      <c r="G637" s="161"/>
      <c r="H637" s="189">
        <f t="shared" si="61"/>
        <v>0</v>
      </c>
      <c r="J637" s="204" t="s">
        <v>3297</v>
      </c>
      <c r="K637" s="39" t="s">
        <v>17</v>
      </c>
      <c r="L637" s="205">
        <v>2</v>
      </c>
      <c r="M637" s="205">
        <v>459.28</v>
      </c>
      <c r="N637" s="205">
        <v>918.56</v>
      </c>
      <c r="O637" s="214">
        <f t="shared" si="60"/>
        <v>0</v>
      </c>
      <c r="V637" s="314">
        <v>932.86</v>
      </c>
      <c r="W637" s="214">
        <f t="shared" si="57"/>
        <v>-932.86</v>
      </c>
    </row>
    <row r="638" spans="1:23" x14ac:dyDescent="0.25">
      <c r="A638" s="25" t="s">
        <v>1097</v>
      </c>
      <c r="B638" s="41" t="s">
        <v>1098</v>
      </c>
      <c r="C638" s="41" t="s">
        <v>2668</v>
      </c>
      <c r="D638" s="122" t="s">
        <v>2167</v>
      </c>
      <c r="E638" s="41" t="s">
        <v>1527</v>
      </c>
      <c r="F638" s="161">
        <v>7</v>
      </c>
      <c r="G638" s="161"/>
      <c r="H638" s="189">
        <f t="shared" si="61"/>
        <v>0</v>
      </c>
      <c r="J638" s="204" t="s">
        <v>3298</v>
      </c>
      <c r="K638" s="39" t="s">
        <v>17</v>
      </c>
      <c r="L638" s="205">
        <v>7</v>
      </c>
      <c r="M638" s="205">
        <v>780.56</v>
      </c>
      <c r="N638" s="205">
        <v>5463.92</v>
      </c>
      <c r="O638" s="214">
        <f t="shared" si="60"/>
        <v>0</v>
      </c>
      <c r="V638" s="314">
        <v>5925.43</v>
      </c>
      <c r="W638" s="214">
        <f t="shared" si="57"/>
        <v>-5925.43</v>
      </c>
    </row>
    <row r="639" spans="1:23" x14ac:dyDescent="0.25">
      <c r="A639" s="25" t="s">
        <v>1099</v>
      </c>
      <c r="B639" s="41" t="s">
        <v>1100</v>
      </c>
      <c r="C639" s="41" t="s">
        <v>2668</v>
      </c>
      <c r="D639" s="122" t="s">
        <v>2166</v>
      </c>
      <c r="E639" s="41" t="s">
        <v>1527</v>
      </c>
      <c r="F639" s="161">
        <v>114</v>
      </c>
      <c r="G639" s="161"/>
      <c r="H639" s="189">
        <f t="shared" si="61"/>
        <v>0</v>
      </c>
      <c r="J639" s="204" t="s">
        <v>3299</v>
      </c>
      <c r="K639" s="39" t="s">
        <v>17</v>
      </c>
      <c r="L639" s="205">
        <v>114</v>
      </c>
      <c r="M639" s="205">
        <v>123.38</v>
      </c>
      <c r="N639" s="205">
        <v>14065.32</v>
      </c>
      <c r="O639" s="214">
        <f t="shared" si="60"/>
        <v>0</v>
      </c>
      <c r="V639" s="314">
        <v>15537.06</v>
      </c>
      <c r="W639" s="214">
        <f t="shared" si="57"/>
        <v>-15537.06</v>
      </c>
    </row>
    <row r="640" spans="1:23" x14ac:dyDescent="0.25">
      <c r="A640" s="25" t="s">
        <v>1101</v>
      </c>
      <c r="B640" s="41" t="s">
        <v>1102</v>
      </c>
      <c r="C640" s="41" t="s">
        <v>2668</v>
      </c>
      <c r="D640" s="122" t="s">
        <v>2175</v>
      </c>
      <c r="E640" s="41" t="s">
        <v>1527</v>
      </c>
      <c r="F640" s="161">
        <v>10</v>
      </c>
      <c r="G640" s="161"/>
      <c r="H640" s="189">
        <f t="shared" si="61"/>
        <v>0</v>
      </c>
      <c r="J640" s="204" t="s">
        <v>3300</v>
      </c>
      <c r="K640" s="39" t="s">
        <v>17</v>
      </c>
      <c r="L640" s="205">
        <v>10</v>
      </c>
      <c r="M640" s="205">
        <v>88.97</v>
      </c>
      <c r="N640" s="205">
        <v>889.7</v>
      </c>
      <c r="O640" s="214">
        <f t="shared" si="60"/>
        <v>0</v>
      </c>
      <c r="V640" s="314">
        <v>878.2</v>
      </c>
      <c r="W640" s="214">
        <f t="shared" si="57"/>
        <v>-878.2</v>
      </c>
    </row>
    <row r="641" spans="1:23" x14ac:dyDescent="0.25">
      <c r="A641" s="25" t="s">
        <v>1103</v>
      </c>
      <c r="B641" s="41" t="s">
        <v>1104</v>
      </c>
      <c r="C641" s="41" t="s">
        <v>2668</v>
      </c>
      <c r="D641" s="122" t="s">
        <v>2181</v>
      </c>
      <c r="E641" s="41" t="s">
        <v>1527</v>
      </c>
      <c r="F641" s="161">
        <v>10</v>
      </c>
      <c r="G641" s="161"/>
      <c r="H641" s="189">
        <f t="shared" si="61"/>
        <v>0</v>
      </c>
      <c r="J641" s="204" t="s">
        <v>3301</v>
      </c>
      <c r="K641" s="39" t="s">
        <v>17</v>
      </c>
      <c r="L641" s="205">
        <v>10</v>
      </c>
      <c r="M641" s="205">
        <v>1579.6</v>
      </c>
      <c r="N641" s="205">
        <v>15796</v>
      </c>
      <c r="O641" s="214">
        <f t="shared" si="60"/>
        <v>0</v>
      </c>
      <c r="V641" s="314">
        <v>22325.599999999999</v>
      </c>
      <c r="W641" s="214">
        <f t="shared" si="57"/>
        <v>-22325.599999999999</v>
      </c>
    </row>
    <row r="642" spans="1:23" ht="24" x14ac:dyDescent="0.25">
      <c r="A642" s="25" t="s">
        <v>1105</v>
      </c>
      <c r="B642" s="41" t="s">
        <v>1106</v>
      </c>
      <c r="C642" s="41" t="s">
        <v>2668</v>
      </c>
      <c r="D642" s="122" t="s">
        <v>2180</v>
      </c>
      <c r="E642" s="41" t="s">
        <v>1527</v>
      </c>
      <c r="F642" s="161">
        <v>26</v>
      </c>
      <c r="G642" s="161"/>
      <c r="H642" s="189">
        <f t="shared" si="61"/>
        <v>0</v>
      </c>
      <c r="J642" s="204" t="s">
        <v>3302</v>
      </c>
      <c r="K642" s="39" t="s">
        <v>17</v>
      </c>
      <c r="L642" s="205">
        <v>26</v>
      </c>
      <c r="M642" s="205">
        <v>820.09</v>
      </c>
      <c r="N642" s="205">
        <v>21322.34</v>
      </c>
      <c r="O642" s="214">
        <f t="shared" si="60"/>
        <v>0</v>
      </c>
      <c r="V642" s="314">
        <v>23854.74</v>
      </c>
      <c r="W642" s="214">
        <f t="shared" si="57"/>
        <v>-23854.74</v>
      </c>
    </row>
    <row r="643" spans="1:23" x14ac:dyDescent="0.25">
      <c r="A643" s="25" t="s">
        <v>1107</v>
      </c>
      <c r="B643" s="41" t="s">
        <v>1108</v>
      </c>
      <c r="C643" s="41" t="s">
        <v>2668</v>
      </c>
      <c r="D643" s="122" t="s">
        <v>2176</v>
      </c>
      <c r="E643" s="41" t="s">
        <v>1527</v>
      </c>
      <c r="F643" s="161">
        <v>18</v>
      </c>
      <c r="G643" s="161"/>
      <c r="H643" s="189">
        <f t="shared" si="61"/>
        <v>0</v>
      </c>
      <c r="J643" s="204" t="s">
        <v>3303</v>
      </c>
      <c r="K643" s="39" t="s">
        <v>17</v>
      </c>
      <c r="L643" s="205">
        <v>18</v>
      </c>
      <c r="M643" s="205">
        <v>521.82000000000005</v>
      </c>
      <c r="N643" s="205">
        <v>9392.76</v>
      </c>
      <c r="O643" s="214">
        <f t="shared" si="60"/>
        <v>0</v>
      </c>
      <c r="V643" s="314">
        <v>11379.6</v>
      </c>
      <c r="W643" s="214">
        <f t="shared" si="57"/>
        <v>-11379.6</v>
      </c>
    </row>
    <row r="644" spans="1:23" x14ac:dyDescent="0.25">
      <c r="A644" s="25" t="s">
        <v>1109</v>
      </c>
      <c r="B644" s="41" t="s">
        <v>1110</v>
      </c>
      <c r="C644" s="41" t="s">
        <v>2668</v>
      </c>
      <c r="D644" s="122" t="s">
        <v>2177</v>
      </c>
      <c r="E644" s="41" t="s">
        <v>1527</v>
      </c>
      <c r="F644" s="161">
        <v>27</v>
      </c>
      <c r="G644" s="161"/>
      <c r="H644" s="189">
        <f t="shared" si="61"/>
        <v>0</v>
      </c>
      <c r="J644" s="204" t="s">
        <v>3304</v>
      </c>
      <c r="K644" s="39" t="s">
        <v>17</v>
      </c>
      <c r="L644" s="205">
        <v>27</v>
      </c>
      <c r="M644" s="205">
        <v>66.08</v>
      </c>
      <c r="N644" s="205">
        <v>1784.16</v>
      </c>
      <c r="O644" s="214">
        <f t="shared" si="60"/>
        <v>0</v>
      </c>
      <c r="V644" s="314">
        <v>1852.74</v>
      </c>
      <c r="W644" s="214">
        <f t="shared" si="57"/>
        <v>-1852.74</v>
      </c>
    </row>
    <row r="645" spans="1:23" ht="24" x14ac:dyDescent="0.25">
      <c r="A645" s="25" t="s">
        <v>1111</v>
      </c>
      <c r="B645" s="41" t="s">
        <v>1112</v>
      </c>
      <c r="C645" s="41" t="s">
        <v>2668</v>
      </c>
      <c r="D645" s="122" t="s">
        <v>2178</v>
      </c>
      <c r="E645" s="41" t="s">
        <v>1527</v>
      </c>
      <c r="F645" s="161">
        <v>114</v>
      </c>
      <c r="G645" s="161"/>
      <c r="H645" s="189">
        <f t="shared" si="61"/>
        <v>0</v>
      </c>
      <c r="J645" s="204" t="s">
        <v>3305</v>
      </c>
      <c r="K645" s="39" t="s">
        <v>17</v>
      </c>
      <c r="L645" s="205">
        <v>114</v>
      </c>
      <c r="M645" s="205">
        <v>146.21</v>
      </c>
      <c r="N645" s="205">
        <v>16667.939999999999</v>
      </c>
      <c r="O645" s="214">
        <f t="shared" si="60"/>
        <v>0</v>
      </c>
      <c r="V645" s="314">
        <v>18225.18</v>
      </c>
      <c r="W645" s="214">
        <f t="shared" si="57"/>
        <v>-18225.18</v>
      </c>
    </row>
    <row r="646" spans="1:23" ht="36" x14ac:dyDescent="0.25">
      <c r="A646" s="25" t="s">
        <v>1113</v>
      </c>
      <c r="B646" s="41" t="s">
        <v>1114</v>
      </c>
      <c r="C646" s="41" t="s">
        <v>2668</v>
      </c>
      <c r="D646" s="122" t="s">
        <v>2179</v>
      </c>
      <c r="E646" s="41" t="s">
        <v>1527</v>
      </c>
      <c r="F646" s="161">
        <v>20</v>
      </c>
      <c r="G646" s="161"/>
      <c r="H646" s="189">
        <f t="shared" si="61"/>
        <v>0</v>
      </c>
      <c r="J646" s="204" t="s">
        <v>3306</v>
      </c>
      <c r="K646" s="39" t="s">
        <v>17</v>
      </c>
      <c r="L646" s="205">
        <v>20</v>
      </c>
      <c r="M646" s="205">
        <v>706.73</v>
      </c>
      <c r="N646" s="205">
        <v>14134.6</v>
      </c>
      <c r="O646" s="214">
        <f t="shared" ref="O646:O677" si="62">F646-L646</f>
        <v>0</v>
      </c>
      <c r="V646" s="314">
        <v>13322.2</v>
      </c>
      <c r="W646" s="214">
        <f t="shared" si="57"/>
        <v>-13322.2</v>
      </c>
    </row>
    <row r="647" spans="1:23" x14ac:dyDescent="0.25">
      <c r="A647" s="25" t="s">
        <v>1115</v>
      </c>
      <c r="B647" s="41" t="s">
        <v>1116</v>
      </c>
      <c r="C647" s="41" t="s">
        <v>2668</v>
      </c>
      <c r="D647" s="122" t="s">
        <v>2188</v>
      </c>
      <c r="E647" s="41" t="s">
        <v>1527</v>
      </c>
      <c r="F647" s="161">
        <v>64</v>
      </c>
      <c r="G647" s="161"/>
      <c r="H647" s="189">
        <f t="shared" si="61"/>
        <v>0</v>
      </c>
      <c r="J647" s="204" t="s">
        <v>3307</v>
      </c>
      <c r="K647" s="39" t="s">
        <v>17</v>
      </c>
      <c r="L647" s="205">
        <v>64</v>
      </c>
      <c r="M647" s="205">
        <v>57.22</v>
      </c>
      <c r="N647" s="205">
        <v>3662.08</v>
      </c>
      <c r="O647" s="214">
        <f t="shared" si="62"/>
        <v>0</v>
      </c>
      <c r="V647" s="314">
        <v>2685.44</v>
      </c>
      <c r="W647" s="214">
        <f t="shared" si="57"/>
        <v>-2685.44</v>
      </c>
    </row>
    <row r="648" spans="1:23" x14ac:dyDescent="0.25">
      <c r="A648" s="25" t="s">
        <v>1117</v>
      </c>
      <c r="B648" s="41" t="s">
        <v>1118</v>
      </c>
      <c r="C648" s="41" t="s">
        <v>2668</v>
      </c>
      <c r="D648" s="122" t="s">
        <v>2189</v>
      </c>
      <c r="E648" s="41" t="s">
        <v>1527</v>
      </c>
      <c r="F648" s="161">
        <v>64</v>
      </c>
      <c r="G648" s="161"/>
      <c r="H648" s="189">
        <f t="shared" si="61"/>
        <v>0</v>
      </c>
      <c r="J648" s="204" t="s">
        <v>3308</v>
      </c>
      <c r="K648" s="39" t="s">
        <v>17</v>
      </c>
      <c r="L648" s="205">
        <v>64</v>
      </c>
      <c r="M648" s="205">
        <v>43.33</v>
      </c>
      <c r="N648" s="205">
        <v>2773.12</v>
      </c>
      <c r="O648" s="214">
        <f t="shared" si="62"/>
        <v>0</v>
      </c>
      <c r="V648" s="314">
        <v>2818.56</v>
      </c>
      <c r="W648" s="214">
        <f t="shared" si="57"/>
        <v>-2818.56</v>
      </c>
    </row>
    <row r="649" spans="1:23" x14ac:dyDescent="0.25">
      <c r="A649" s="25" t="s">
        <v>1119</v>
      </c>
      <c r="B649" s="41" t="s">
        <v>1120</v>
      </c>
      <c r="C649" s="41" t="s">
        <v>2668</v>
      </c>
      <c r="D649" s="122" t="s">
        <v>2190</v>
      </c>
      <c r="E649" s="41" t="s">
        <v>1527</v>
      </c>
      <c r="F649" s="161">
        <v>28</v>
      </c>
      <c r="G649" s="161"/>
      <c r="H649" s="189">
        <f t="shared" si="61"/>
        <v>0</v>
      </c>
      <c r="J649" s="204" t="s">
        <v>3309</v>
      </c>
      <c r="K649" s="39" t="s">
        <v>17</v>
      </c>
      <c r="L649" s="205">
        <v>28</v>
      </c>
      <c r="M649" s="205">
        <v>57.18</v>
      </c>
      <c r="N649" s="205">
        <v>1601.04</v>
      </c>
      <c r="O649" s="214">
        <f t="shared" si="62"/>
        <v>0</v>
      </c>
      <c r="V649" s="314">
        <v>1596.84</v>
      </c>
      <c r="W649" s="214">
        <f t="shared" si="57"/>
        <v>-1596.84</v>
      </c>
    </row>
    <row r="650" spans="1:23" x14ac:dyDescent="0.25">
      <c r="A650" s="25" t="s">
        <v>1121</v>
      </c>
      <c r="B650" s="41" t="s">
        <v>1122</v>
      </c>
      <c r="C650" s="41" t="s">
        <v>2668</v>
      </c>
      <c r="D650" s="122" t="s">
        <v>2191</v>
      </c>
      <c r="E650" s="41" t="s">
        <v>1527</v>
      </c>
      <c r="F650" s="161">
        <v>7</v>
      </c>
      <c r="G650" s="161"/>
      <c r="H650" s="189">
        <f t="shared" si="61"/>
        <v>0</v>
      </c>
      <c r="J650" s="204" t="s">
        <v>3310</v>
      </c>
      <c r="K650" s="39" t="s">
        <v>17</v>
      </c>
      <c r="L650" s="205">
        <v>7</v>
      </c>
      <c r="M650" s="205">
        <v>117.36</v>
      </c>
      <c r="N650" s="205">
        <v>821.52</v>
      </c>
      <c r="O650" s="214">
        <f t="shared" si="62"/>
        <v>0</v>
      </c>
      <c r="V650" s="314">
        <v>611.1</v>
      </c>
      <c r="W650" s="214">
        <f t="shared" si="57"/>
        <v>-611.1</v>
      </c>
    </row>
    <row r="651" spans="1:23" x14ac:dyDescent="0.25">
      <c r="A651" s="25" t="s">
        <v>1123</v>
      </c>
      <c r="B651" s="41" t="s">
        <v>1124</v>
      </c>
      <c r="C651" s="41" t="s">
        <v>2668</v>
      </c>
      <c r="D651" s="122" t="s">
        <v>2192</v>
      </c>
      <c r="E651" s="41" t="s">
        <v>1527</v>
      </c>
      <c r="F651" s="161">
        <v>114</v>
      </c>
      <c r="G651" s="161"/>
      <c r="H651" s="189">
        <f t="shared" si="61"/>
        <v>0</v>
      </c>
      <c r="J651" s="204" t="s">
        <v>3311</v>
      </c>
      <c r="K651" s="39" t="s">
        <v>17</v>
      </c>
      <c r="L651" s="205">
        <v>114</v>
      </c>
      <c r="M651" s="205">
        <v>46.05</v>
      </c>
      <c r="N651" s="205">
        <v>5249.7</v>
      </c>
      <c r="O651" s="214">
        <f t="shared" si="62"/>
        <v>0</v>
      </c>
      <c r="V651" s="314">
        <v>5628.18</v>
      </c>
      <c r="W651" s="214">
        <f t="shared" si="57"/>
        <v>-5628.18</v>
      </c>
    </row>
    <row r="652" spans="1:23" x14ac:dyDescent="0.25">
      <c r="A652" s="25" t="s">
        <v>1125</v>
      </c>
      <c r="B652" s="41" t="s">
        <v>1126</v>
      </c>
      <c r="C652" s="41" t="s">
        <v>2668</v>
      </c>
      <c r="D652" s="122" t="s">
        <v>2185</v>
      </c>
      <c r="E652" s="41" t="s">
        <v>1527</v>
      </c>
      <c r="F652" s="161">
        <v>160</v>
      </c>
      <c r="G652" s="161"/>
      <c r="H652" s="189">
        <f t="shared" si="61"/>
        <v>0</v>
      </c>
      <c r="J652" s="204" t="s">
        <v>3312</v>
      </c>
      <c r="K652" s="39" t="s">
        <v>17</v>
      </c>
      <c r="L652" s="205">
        <v>160</v>
      </c>
      <c r="M652" s="205">
        <v>44.44</v>
      </c>
      <c r="N652" s="205">
        <v>7110.4</v>
      </c>
      <c r="O652" s="214">
        <f t="shared" si="62"/>
        <v>0</v>
      </c>
      <c r="V652" s="314">
        <v>6611.2</v>
      </c>
      <c r="W652" s="214">
        <f t="shared" si="57"/>
        <v>-6611.2</v>
      </c>
    </row>
    <row r="653" spans="1:23" x14ac:dyDescent="0.25">
      <c r="A653" s="25" t="s">
        <v>1127</v>
      </c>
      <c r="B653" s="41" t="s">
        <v>1128</v>
      </c>
      <c r="C653" s="41" t="s">
        <v>2668</v>
      </c>
      <c r="D653" s="122" t="s">
        <v>2186</v>
      </c>
      <c r="E653" s="41" t="s">
        <v>1527</v>
      </c>
      <c r="F653" s="161">
        <v>35</v>
      </c>
      <c r="G653" s="161"/>
      <c r="H653" s="189">
        <f t="shared" si="61"/>
        <v>0</v>
      </c>
      <c r="J653" s="204" t="s">
        <v>3313</v>
      </c>
      <c r="K653" s="39" t="s">
        <v>17</v>
      </c>
      <c r="L653" s="205">
        <v>35</v>
      </c>
      <c r="M653" s="205">
        <v>169.08</v>
      </c>
      <c r="N653" s="205">
        <v>5917.8</v>
      </c>
      <c r="O653" s="214">
        <f t="shared" si="62"/>
        <v>0</v>
      </c>
      <c r="V653" s="314">
        <v>6121.85</v>
      </c>
      <c r="W653" s="214">
        <f t="shared" si="57"/>
        <v>-6121.85</v>
      </c>
    </row>
    <row r="654" spans="1:23" x14ac:dyDescent="0.25">
      <c r="A654" s="25" t="s">
        <v>1129</v>
      </c>
      <c r="B654" s="41" t="s">
        <v>1130</v>
      </c>
      <c r="C654" s="41" t="s">
        <v>2668</v>
      </c>
      <c r="D654" s="122" t="s">
        <v>2187</v>
      </c>
      <c r="E654" s="41" t="s">
        <v>1527</v>
      </c>
      <c r="F654" s="161">
        <v>114</v>
      </c>
      <c r="G654" s="161"/>
      <c r="H654" s="189">
        <f t="shared" si="61"/>
        <v>0</v>
      </c>
      <c r="J654" s="204" t="s">
        <v>3314</v>
      </c>
      <c r="K654" s="39" t="s">
        <v>17</v>
      </c>
      <c r="L654" s="205">
        <v>114</v>
      </c>
      <c r="M654" s="205">
        <v>185.08</v>
      </c>
      <c r="N654" s="205">
        <v>21099.119999999999</v>
      </c>
      <c r="O654" s="214">
        <f t="shared" si="62"/>
        <v>0</v>
      </c>
      <c r="V654" s="314">
        <v>24795</v>
      </c>
      <c r="W654" s="214">
        <f t="shared" ref="W654:W717" si="63">H654-V654</f>
        <v>-24795</v>
      </c>
    </row>
    <row r="655" spans="1:23" ht="24" x14ac:dyDescent="0.25">
      <c r="A655" s="25" t="s">
        <v>1131</v>
      </c>
      <c r="B655" s="41" t="s">
        <v>1132</v>
      </c>
      <c r="C655" s="41" t="s">
        <v>2668</v>
      </c>
      <c r="D655" s="122" t="s">
        <v>2171</v>
      </c>
      <c r="E655" s="41" t="s">
        <v>1527</v>
      </c>
      <c r="F655" s="161">
        <v>128</v>
      </c>
      <c r="G655" s="161"/>
      <c r="H655" s="189">
        <f t="shared" si="61"/>
        <v>0</v>
      </c>
      <c r="J655" s="204" t="s">
        <v>3315</v>
      </c>
      <c r="K655" s="39" t="s">
        <v>17</v>
      </c>
      <c r="L655" s="205">
        <v>128</v>
      </c>
      <c r="M655" s="205">
        <v>251.04</v>
      </c>
      <c r="N655" s="205">
        <v>32133.119999999999</v>
      </c>
      <c r="O655" s="214">
        <f t="shared" si="62"/>
        <v>0</v>
      </c>
      <c r="V655" s="314">
        <v>33058.559999999998</v>
      </c>
      <c r="W655" s="214">
        <f t="shared" si="63"/>
        <v>-33058.559999999998</v>
      </c>
    </row>
    <row r="656" spans="1:23" x14ac:dyDescent="0.25">
      <c r="A656" s="25" t="s">
        <v>1133</v>
      </c>
      <c r="B656" s="41" t="s">
        <v>1134</v>
      </c>
      <c r="C656" s="41" t="s">
        <v>2668</v>
      </c>
      <c r="D656" s="122" t="s">
        <v>2172</v>
      </c>
      <c r="E656" s="41" t="s">
        <v>1527</v>
      </c>
      <c r="F656" s="161">
        <v>64</v>
      </c>
      <c r="G656" s="161"/>
      <c r="H656" s="189">
        <f t="shared" si="61"/>
        <v>0</v>
      </c>
      <c r="J656" s="204" t="s">
        <v>3316</v>
      </c>
      <c r="K656" s="39" t="s">
        <v>17</v>
      </c>
      <c r="L656" s="205">
        <v>64</v>
      </c>
      <c r="M656" s="205">
        <v>99.51</v>
      </c>
      <c r="N656" s="205">
        <v>6368.64</v>
      </c>
      <c r="O656" s="214">
        <f t="shared" si="62"/>
        <v>0</v>
      </c>
      <c r="V656" s="314">
        <v>5731.2</v>
      </c>
      <c r="W656" s="214">
        <f t="shared" si="63"/>
        <v>-5731.2</v>
      </c>
    </row>
    <row r="657" spans="1:23" x14ac:dyDescent="0.25">
      <c r="A657" s="25" t="s">
        <v>1135</v>
      </c>
      <c r="B657" s="41" t="s">
        <v>1136</v>
      </c>
      <c r="C657" s="41" t="s">
        <v>2668</v>
      </c>
      <c r="D657" s="122" t="s">
        <v>2174</v>
      </c>
      <c r="E657" s="41" t="s">
        <v>1527</v>
      </c>
      <c r="F657" s="161">
        <v>54</v>
      </c>
      <c r="G657" s="161"/>
      <c r="H657" s="189">
        <f t="shared" si="61"/>
        <v>0</v>
      </c>
      <c r="J657" s="204" t="s">
        <v>3317</v>
      </c>
      <c r="K657" s="39" t="s">
        <v>17</v>
      </c>
      <c r="L657" s="205">
        <v>54</v>
      </c>
      <c r="M657" s="205">
        <v>51.26</v>
      </c>
      <c r="N657" s="205">
        <v>2768.04</v>
      </c>
      <c r="O657" s="214">
        <f t="shared" si="62"/>
        <v>0</v>
      </c>
      <c r="V657" s="314">
        <v>3326.4</v>
      </c>
      <c r="W657" s="214">
        <f t="shared" si="63"/>
        <v>-3326.4</v>
      </c>
    </row>
    <row r="658" spans="1:23" x14ac:dyDescent="0.25">
      <c r="A658" s="25" t="s">
        <v>1137</v>
      </c>
      <c r="B658" s="41" t="s">
        <v>1138</v>
      </c>
      <c r="C658" s="41" t="s">
        <v>2668</v>
      </c>
      <c r="D658" s="122" t="s">
        <v>2173</v>
      </c>
      <c r="E658" s="41" t="s">
        <v>1527</v>
      </c>
      <c r="F658" s="161">
        <v>64</v>
      </c>
      <c r="G658" s="161"/>
      <c r="H658" s="189">
        <f t="shared" si="61"/>
        <v>0</v>
      </c>
      <c r="J658" s="204" t="s">
        <v>3318</v>
      </c>
      <c r="K658" s="39" t="s">
        <v>17</v>
      </c>
      <c r="L658" s="205">
        <v>64</v>
      </c>
      <c r="M658" s="205">
        <v>37.950000000000003</v>
      </c>
      <c r="N658" s="205">
        <v>2428.8000000000002</v>
      </c>
      <c r="O658" s="214">
        <f t="shared" si="62"/>
        <v>0</v>
      </c>
      <c r="V658" s="314">
        <v>2825.6</v>
      </c>
      <c r="W658" s="214">
        <f t="shared" si="63"/>
        <v>-2825.6</v>
      </c>
    </row>
    <row r="659" spans="1:23" ht="24" x14ac:dyDescent="0.25">
      <c r="A659" s="25" t="s">
        <v>1139</v>
      </c>
      <c r="B659" s="41" t="s">
        <v>1487</v>
      </c>
      <c r="C659" s="41"/>
      <c r="D659" s="122" t="s">
        <v>1140</v>
      </c>
      <c r="E659" s="41" t="s">
        <v>17</v>
      </c>
      <c r="F659" s="161">
        <v>6</v>
      </c>
      <c r="G659" s="161"/>
      <c r="H659" s="189">
        <f t="shared" si="61"/>
        <v>0</v>
      </c>
      <c r="J659" s="204" t="s">
        <v>1140</v>
      </c>
      <c r="K659" s="39" t="s">
        <v>17</v>
      </c>
      <c r="L659" s="205">
        <v>6</v>
      </c>
      <c r="M659" s="205">
        <v>3282.73</v>
      </c>
      <c r="N659" s="205">
        <v>19696.38</v>
      </c>
      <c r="O659" s="214">
        <f t="shared" si="62"/>
        <v>0</v>
      </c>
      <c r="V659" s="314">
        <v>19696.38</v>
      </c>
      <c r="W659" s="214">
        <f t="shared" si="63"/>
        <v>-19696.38</v>
      </c>
    </row>
    <row r="660" spans="1:23" x14ac:dyDescent="0.25">
      <c r="A660" s="28" t="s">
        <v>1141</v>
      </c>
      <c r="B660" s="114" t="s">
        <v>1142</v>
      </c>
      <c r="C660" s="115"/>
      <c r="D660" s="121"/>
      <c r="E660" s="116"/>
      <c r="F660" s="160"/>
      <c r="G660" s="181"/>
      <c r="H660" s="188">
        <f>+H661+H677</f>
        <v>0</v>
      </c>
      <c r="J660" s="216"/>
      <c r="K660" s="217"/>
      <c r="L660" s="218"/>
      <c r="M660" s="218"/>
      <c r="N660" s="205"/>
      <c r="O660" s="214">
        <f t="shared" si="62"/>
        <v>0</v>
      </c>
      <c r="V660" s="313">
        <v>988382.73000000021</v>
      </c>
      <c r="W660" s="214">
        <f t="shared" si="63"/>
        <v>-988382.73000000021</v>
      </c>
    </row>
    <row r="661" spans="1:23" ht="15" customHeight="1" x14ac:dyDescent="0.25">
      <c r="A661" s="26" t="s">
        <v>1143</v>
      </c>
      <c r="B661" s="48" t="s">
        <v>1144</v>
      </c>
      <c r="C661" s="48"/>
      <c r="D661" s="123"/>
      <c r="E661" s="49"/>
      <c r="F661" s="162"/>
      <c r="G661" s="162"/>
      <c r="H661" s="190">
        <f>SUM(H662:H676)</f>
        <v>0</v>
      </c>
      <c r="N661" s="206">
        <v>356154.79</v>
      </c>
      <c r="O661" s="214">
        <f t="shared" si="62"/>
        <v>0</v>
      </c>
      <c r="V661" s="315">
        <v>346450.51</v>
      </c>
      <c r="W661" s="214">
        <f t="shared" si="63"/>
        <v>-346450.51</v>
      </c>
    </row>
    <row r="662" spans="1:23" x14ac:dyDescent="0.25">
      <c r="A662" s="25" t="s">
        <v>1145</v>
      </c>
      <c r="B662" s="41" t="s">
        <v>1146</v>
      </c>
      <c r="C662" s="41" t="s">
        <v>2668</v>
      </c>
      <c r="D662" s="122" t="s">
        <v>2224</v>
      </c>
      <c r="E662" s="41" t="s">
        <v>1502</v>
      </c>
      <c r="F662" s="163">
        <v>1289</v>
      </c>
      <c r="G662" s="161"/>
      <c r="H662" s="189">
        <f t="shared" ref="H662:H676" si="64">ROUND((F662*G662),2)</f>
        <v>0</v>
      </c>
      <c r="J662" s="204" t="s">
        <v>3319</v>
      </c>
      <c r="K662" s="39" t="s">
        <v>58</v>
      </c>
      <c r="L662" s="205">
        <v>1289</v>
      </c>
      <c r="M662" s="205">
        <v>95.88</v>
      </c>
      <c r="N662" s="205">
        <v>123589.32</v>
      </c>
      <c r="O662" s="214">
        <f t="shared" si="62"/>
        <v>0</v>
      </c>
      <c r="V662" s="314">
        <v>117144.32000000001</v>
      </c>
      <c r="W662" s="214">
        <f t="shared" si="63"/>
        <v>-117144.32000000001</v>
      </c>
    </row>
    <row r="663" spans="1:23" x14ac:dyDescent="0.25">
      <c r="A663" s="25" t="s">
        <v>1147</v>
      </c>
      <c r="B663" s="41" t="s">
        <v>1148</v>
      </c>
      <c r="C663" s="41" t="s">
        <v>2668</v>
      </c>
      <c r="D663" s="122" t="s">
        <v>2225</v>
      </c>
      <c r="E663" s="41" t="s">
        <v>1502</v>
      </c>
      <c r="F663" s="163">
        <v>377</v>
      </c>
      <c r="G663" s="161"/>
      <c r="H663" s="189">
        <f t="shared" si="64"/>
        <v>0</v>
      </c>
      <c r="J663" s="204" t="s">
        <v>3320</v>
      </c>
      <c r="K663" s="39" t="s">
        <v>58</v>
      </c>
      <c r="L663" s="205">
        <v>377</v>
      </c>
      <c r="M663" s="205">
        <v>128.29</v>
      </c>
      <c r="N663" s="205">
        <v>48365.33</v>
      </c>
      <c r="O663" s="214">
        <f t="shared" si="62"/>
        <v>0</v>
      </c>
      <c r="V663" s="314">
        <v>47381.36</v>
      </c>
      <c r="W663" s="214">
        <f t="shared" si="63"/>
        <v>-47381.36</v>
      </c>
    </row>
    <row r="664" spans="1:23" x14ac:dyDescent="0.25">
      <c r="A664" s="25" t="s">
        <v>1149</v>
      </c>
      <c r="B664" s="41" t="s">
        <v>1150</v>
      </c>
      <c r="C664" s="41" t="s">
        <v>2668</v>
      </c>
      <c r="D664" s="122" t="s">
        <v>2226</v>
      </c>
      <c r="E664" s="41" t="s">
        <v>1502</v>
      </c>
      <c r="F664" s="163">
        <v>174</v>
      </c>
      <c r="G664" s="161"/>
      <c r="H664" s="189">
        <f t="shared" si="64"/>
        <v>0</v>
      </c>
      <c r="J664" s="204" t="s">
        <v>3321</v>
      </c>
      <c r="K664" s="39" t="s">
        <v>58</v>
      </c>
      <c r="L664" s="205">
        <v>174</v>
      </c>
      <c r="M664" s="205">
        <v>166.08</v>
      </c>
      <c r="N664" s="205">
        <v>28897.919999999998</v>
      </c>
      <c r="O664" s="214">
        <f t="shared" si="62"/>
        <v>0</v>
      </c>
      <c r="V664" s="314">
        <v>25711.98</v>
      </c>
      <c r="W664" s="214">
        <f t="shared" si="63"/>
        <v>-25711.98</v>
      </c>
    </row>
    <row r="665" spans="1:23" x14ac:dyDescent="0.25">
      <c r="A665" s="25" t="s">
        <v>1151</v>
      </c>
      <c r="B665" s="41" t="s">
        <v>1152</v>
      </c>
      <c r="C665" s="41" t="s">
        <v>2668</v>
      </c>
      <c r="D665" s="122" t="s">
        <v>2227</v>
      </c>
      <c r="E665" s="41" t="s">
        <v>1502</v>
      </c>
      <c r="F665" s="163">
        <v>20</v>
      </c>
      <c r="G665" s="161"/>
      <c r="H665" s="189">
        <f t="shared" si="64"/>
        <v>0</v>
      </c>
      <c r="J665" s="204" t="s">
        <v>3322</v>
      </c>
      <c r="K665" s="39" t="s">
        <v>58</v>
      </c>
      <c r="L665" s="205">
        <v>20</v>
      </c>
      <c r="M665" s="205">
        <v>259.83999999999997</v>
      </c>
      <c r="N665" s="205">
        <v>5196.8</v>
      </c>
      <c r="O665" s="214">
        <f t="shared" si="62"/>
        <v>0</v>
      </c>
      <c r="V665" s="314">
        <v>4758.6000000000004</v>
      </c>
      <c r="W665" s="214">
        <f t="shared" si="63"/>
        <v>-4758.6000000000004</v>
      </c>
    </row>
    <row r="666" spans="1:23" x14ac:dyDescent="0.25">
      <c r="A666" s="25" t="s">
        <v>1153</v>
      </c>
      <c r="B666" s="41" t="s">
        <v>1154</v>
      </c>
      <c r="C666" s="41" t="s">
        <v>2668</v>
      </c>
      <c r="D666" s="122" t="s">
        <v>2228</v>
      </c>
      <c r="E666" s="41" t="s">
        <v>1502</v>
      </c>
      <c r="F666" s="163">
        <v>59</v>
      </c>
      <c r="G666" s="161"/>
      <c r="H666" s="189">
        <f t="shared" si="64"/>
        <v>0</v>
      </c>
      <c r="J666" s="204" t="s">
        <v>3323</v>
      </c>
      <c r="K666" s="39" t="s">
        <v>58</v>
      </c>
      <c r="L666" s="205">
        <v>59</v>
      </c>
      <c r="M666" s="205">
        <v>301.07</v>
      </c>
      <c r="N666" s="205">
        <v>17763.13</v>
      </c>
      <c r="O666" s="214">
        <f t="shared" si="62"/>
        <v>0</v>
      </c>
      <c r="V666" s="314">
        <v>17156.02</v>
      </c>
      <c r="W666" s="214">
        <f t="shared" si="63"/>
        <v>-17156.02</v>
      </c>
    </row>
    <row r="667" spans="1:23" x14ac:dyDescent="0.25">
      <c r="A667" s="25" t="s">
        <v>1155</v>
      </c>
      <c r="B667" s="41" t="s">
        <v>1459</v>
      </c>
      <c r="C667" s="41"/>
      <c r="D667" s="122" t="s">
        <v>1156</v>
      </c>
      <c r="E667" s="41" t="s">
        <v>67</v>
      </c>
      <c r="F667" s="163">
        <v>1</v>
      </c>
      <c r="G667" s="161"/>
      <c r="H667" s="189">
        <f t="shared" si="64"/>
        <v>0</v>
      </c>
      <c r="J667" s="204" t="s">
        <v>1156</v>
      </c>
      <c r="K667" s="39" t="s">
        <v>67</v>
      </c>
      <c r="L667" s="205">
        <v>1</v>
      </c>
      <c r="M667" s="205">
        <v>5000</v>
      </c>
      <c r="N667" s="205">
        <v>5000</v>
      </c>
      <c r="O667" s="214">
        <f t="shared" si="62"/>
        <v>0</v>
      </c>
      <c r="V667" s="314">
        <v>5000</v>
      </c>
      <c r="W667" s="214">
        <f t="shared" si="63"/>
        <v>-5000</v>
      </c>
    </row>
    <row r="668" spans="1:23" x14ac:dyDescent="0.25">
      <c r="A668" s="25" t="s">
        <v>1157</v>
      </c>
      <c r="B668" s="41" t="s">
        <v>1459</v>
      </c>
      <c r="C668" s="41"/>
      <c r="D668" s="122" t="s">
        <v>1158</v>
      </c>
      <c r="E668" s="41" t="s">
        <v>67</v>
      </c>
      <c r="F668" s="163">
        <v>1</v>
      </c>
      <c r="G668" s="161"/>
      <c r="H668" s="189">
        <f t="shared" si="64"/>
        <v>0</v>
      </c>
      <c r="J668" s="204" t="s">
        <v>1158</v>
      </c>
      <c r="K668" s="39" t="s">
        <v>67</v>
      </c>
      <c r="L668" s="205">
        <v>1</v>
      </c>
      <c r="M668" s="205">
        <v>2500</v>
      </c>
      <c r="N668" s="205">
        <v>2500</v>
      </c>
      <c r="O668" s="214">
        <f t="shared" si="62"/>
        <v>0</v>
      </c>
      <c r="V668" s="314">
        <v>2500</v>
      </c>
      <c r="W668" s="214">
        <f t="shared" si="63"/>
        <v>-2500</v>
      </c>
    </row>
    <row r="669" spans="1:23" ht="24" x14ac:dyDescent="0.25">
      <c r="A669" s="25" t="s">
        <v>1159</v>
      </c>
      <c r="B669" s="41" t="s">
        <v>1160</v>
      </c>
      <c r="C669" s="41" t="s">
        <v>2668</v>
      </c>
      <c r="D669" s="122" t="s">
        <v>2251</v>
      </c>
      <c r="E669" s="41" t="s">
        <v>1527</v>
      </c>
      <c r="F669" s="163">
        <v>81</v>
      </c>
      <c r="G669" s="161"/>
      <c r="H669" s="189">
        <f t="shared" si="64"/>
        <v>0</v>
      </c>
      <c r="J669" s="204" t="s">
        <v>3324</v>
      </c>
      <c r="K669" s="39" t="s">
        <v>17</v>
      </c>
      <c r="L669" s="205">
        <v>81</v>
      </c>
      <c r="M669" s="205">
        <v>137.88999999999999</v>
      </c>
      <c r="N669" s="205">
        <v>11169.09</v>
      </c>
      <c r="O669" s="214">
        <f t="shared" si="62"/>
        <v>0</v>
      </c>
      <c r="V669" s="314">
        <v>12419.73</v>
      </c>
      <c r="W669" s="214">
        <f t="shared" si="63"/>
        <v>-12419.73</v>
      </c>
    </row>
    <row r="670" spans="1:23" ht="24" x14ac:dyDescent="0.25">
      <c r="A670" s="25" t="s">
        <v>1161</v>
      </c>
      <c r="B670" s="41" t="s">
        <v>1162</v>
      </c>
      <c r="C670" s="41" t="s">
        <v>2668</v>
      </c>
      <c r="D670" s="122" t="s">
        <v>2254</v>
      </c>
      <c r="E670" s="41" t="s">
        <v>1527</v>
      </c>
      <c r="F670" s="163">
        <v>19</v>
      </c>
      <c r="G670" s="161"/>
      <c r="H670" s="189">
        <f t="shared" si="64"/>
        <v>0</v>
      </c>
      <c r="J670" s="204" t="s">
        <v>3325</v>
      </c>
      <c r="K670" s="39" t="s">
        <v>17</v>
      </c>
      <c r="L670" s="205">
        <v>19</v>
      </c>
      <c r="M670" s="205">
        <v>201.29</v>
      </c>
      <c r="N670" s="205">
        <v>3824.51</v>
      </c>
      <c r="O670" s="214">
        <f t="shared" si="62"/>
        <v>0</v>
      </c>
      <c r="V670" s="314">
        <v>4125.47</v>
      </c>
      <c r="W670" s="214">
        <f t="shared" si="63"/>
        <v>-4125.47</v>
      </c>
    </row>
    <row r="671" spans="1:23" ht="24" x14ac:dyDescent="0.25">
      <c r="A671" s="25" t="s">
        <v>1163</v>
      </c>
      <c r="B671" s="41" t="s">
        <v>1164</v>
      </c>
      <c r="C671" s="41" t="s">
        <v>2668</v>
      </c>
      <c r="D671" s="122" t="s">
        <v>2255</v>
      </c>
      <c r="E671" s="41" t="s">
        <v>1527</v>
      </c>
      <c r="F671" s="163">
        <v>7</v>
      </c>
      <c r="G671" s="161"/>
      <c r="H671" s="189">
        <f t="shared" si="64"/>
        <v>0</v>
      </c>
      <c r="J671" s="204" t="s">
        <v>3326</v>
      </c>
      <c r="K671" s="39" t="s">
        <v>17</v>
      </c>
      <c r="L671" s="205">
        <v>7</v>
      </c>
      <c r="M671" s="205">
        <v>258.38</v>
      </c>
      <c r="N671" s="205">
        <v>1808.66</v>
      </c>
      <c r="O671" s="214">
        <f t="shared" si="62"/>
        <v>0</v>
      </c>
      <c r="V671" s="314">
        <v>2049.67</v>
      </c>
      <c r="W671" s="214">
        <f t="shared" si="63"/>
        <v>-2049.67</v>
      </c>
    </row>
    <row r="672" spans="1:23" ht="24" x14ac:dyDescent="0.25">
      <c r="A672" s="25" t="s">
        <v>1165</v>
      </c>
      <c r="B672" s="41" t="s">
        <v>2262</v>
      </c>
      <c r="C672" s="41" t="s">
        <v>2668</v>
      </c>
      <c r="D672" s="122" t="s">
        <v>3597</v>
      </c>
      <c r="E672" s="41" t="s">
        <v>1527</v>
      </c>
      <c r="F672" s="163">
        <v>1</v>
      </c>
      <c r="G672" s="161"/>
      <c r="H672" s="189">
        <f t="shared" si="64"/>
        <v>0</v>
      </c>
      <c r="J672" s="204" t="s">
        <v>3327</v>
      </c>
      <c r="K672" s="39" t="s">
        <v>17</v>
      </c>
      <c r="L672" s="205">
        <v>1</v>
      </c>
      <c r="M672" s="205">
        <v>256.74</v>
      </c>
      <c r="N672" s="205">
        <v>256.74</v>
      </c>
      <c r="O672" s="214">
        <f t="shared" si="62"/>
        <v>0</v>
      </c>
      <c r="V672" s="314">
        <v>284.87</v>
      </c>
      <c r="W672" s="214">
        <f t="shared" si="63"/>
        <v>-284.87</v>
      </c>
    </row>
    <row r="673" spans="1:23" ht="24" x14ac:dyDescent="0.25">
      <c r="A673" s="25" t="s">
        <v>1166</v>
      </c>
      <c r="B673" s="41" t="s">
        <v>1167</v>
      </c>
      <c r="C673" s="41" t="s">
        <v>2668</v>
      </c>
      <c r="D673" s="122" t="s">
        <v>2256</v>
      </c>
      <c r="E673" s="41" t="s">
        <v>1527</v>
      </c>
      <c r="F673" s="163">
        <v>2</v>
      </c>
      <c r="G673" s="161"/>
      <c r="H673" s="189">
        <f t="shared" si="64"/>
        <v>0</v>
      </c>
      <c r="J673" s="204" t="s">
        <v>3328</v>
      </c>
      <c r="K673" s="39" t="s">
        <v>17</v>
      </c>
      <c r="L673" s="205">
        <v>2</v>
      </c>
      <c r="M673" s="205">
        <v>499.77</v>
      </c>
      <c r="N673" s="205">
        <v>999.54</v>
      </c>
      <c r="O673" s="214">
        <f t="shared" si="62"/>
        <v>0</v>
      </c>
      <c r="V673" s="314">
        <v>1134.74</v>
      </c>
      <c r="W673" s="214">
        <f t="shared" si="63"/>
        <v>-1134.74</v>
      </c>
    </row>
    <row r="674" spans="1:23" x14ac:dyDescent="0.25">
      <c r="A674" s="25" t="s">
        <v>1168</v>
      </c>
      <c r="B674" s="41" t="s">
        <v>1459</v>
      </c>
      <c r="C674" s="41"/>
      <c r="D674" s="122" t="s">
        <v>1169</v>
      </c>
      <c r="E674" s="41" t="s">
        <v>17</v>
      </c>
      <c r="F674" s="163">
        <v>27</v>
      </c>
      <c r="G674" s="161"/>
      <c r="H674" s="189">
        <f t="shared" si="64"/>
        <v>0</v>
      </c>
      <c r="J674" s="204" t="s">
        <v>1169</v>
      </c>
      <c r="K674" s="39" t="s">
        <v>17</v>
      </c>
      <c r="L674" s="205">
        <v>27</v>
      </c>
      <c r="M674" s="205">
        <v>86.67</v>
      </c>
      <c r="N674" s="205">
        <v>2340.09</v>
      </c>
      <c r="O674" s="214">
        <f t="shared" si="62"/>
        <v>0</v>
      </c>
      <c r="V674" s="314">
        <v>2340.09</v>
      </c>
      <c r="W674" s="214">
        <f t="shared" si="63"/>
        <v>-2340.09</v>
      </c>
    </row>
    <row r="675" spans="1:23" x14ac:dyDescent="0.25">
      <c r="A675" s="25" t="s">
        <v>1170</v>
      </c>
      <c r="B675" s="41" t="s">
        <v>1459</v>
      </c>
      <c r="C675" s="41"/>
      <c r="D675" s="122" t="s">
        <v>1171</v>
      </c>
      <c r="E675" s="41" t="s">
        <v>17</v>
      </c>
      <c r="F675" s="163">
        <v>98</v>
      </c>
      <c r="G675" s="161"/>
      <c r="H675" s="189">
        <f t="shared" si="64"/>
        <v>0</v>
      </c>
      <c r="J675" s="204" t="s">
        <v>1171</v>
      </c>
      <c r="K675" s="39" t="s">
        <v>17</v>
      </c>
      <c r="L675" s="205">
        <v>98</v>
      </c>
      <c r="M675" s="205">
        <v>86.67</v>
      </c>
      <c r="N675" s="205">
        <v>8493.66</v>
      </c>
      <c r="O675" s="214">
        <f t="shared" si="62"/>
        <v>0</v>
      </c>
      <c r="V675" s="314">
        <v>8493.66</v>
      </c>
      <c r="W675" s="214">
        <f t="shared" si="63"/>
        <v>-8493.66</v>
      </c>
    </row>
    <row r="676" spans="1:23" x14ac:dyDescent="0.25">
      <c r="A676" s="25" t="s">
        <v>1172</v>
      </c>
      <c r="B676" s="41" t="s">
        <v>1459</v>
      </c>
      <c r="C676" s="41"/>
      <c r="D676" s="122" t="s">
        <v>1173</v>
      </c>
      <c r="E676" s="41" t="s">
        <v>17</v>
      </c>
      <c r="F676" s="163">
        <v>1919</v>
      </c>
      <c r="G676" s="161"/>
      <c r="H676" s="189">
        <f t="shared" si="64"/>
        <v>0</v>
      </c>
      <c r="J676" s="204" t="s">
        <v>1173</v>
      </c>
      <c r="K676" s="39" t="s">
        <v>17</v>
      </c>
      <c r="L676" s="205">
        <v>1919</v>
      </c>
      <c r="M676" s="205">
        <v>50</v>
      </c>
      <c r="N676" s="205">
        <v>95950</v>
      </c>
      <c r="O676" s="214">
        <f t="shared" si="62"/>
        <v>0</v>
      </c>
      <c r="V676" s="314">
        <v>95950</v>
      </c>
      <c r="W676" s="214">
        <f t="shared" si="63"/>
        <v>-95950</v>
      </c>
    </row>
    <row r="677" spans="1:23" x14ac:dyDescent="0.25">
      <c r="A677" s="26" t="s">
        <v>1174</v>
      </c>
      <c r="B677" s="48" t="s">
        <v>1175</v>
      </c>
      <c r="C677" s="48"/>
      <c r="D677" s="123"/>
      <c r="E677" s="49"/>
      <c r="F677" s="162"/>
      <c r="G677" s="162"/>
      <c r="H677" s="190">
        <f>SUM(H678:H704)</f>
        <v>0</v>
      </c>
      <c r="N677" s="206">
        <v>641932.22</v>
      </c>
      <c r="O677" s="214">
        <f t="shared" si="62"/>
        <v>0</v>
      </c>
      <c r="V677" s="315">
        <v>641932.2200000002</v>
      </c>
      <c r="W677" s="214">
        <f t="shared" si="63"/>
        <v>-641932.2200000002</v>
      </c>
    </row>
    <row r="678" spans="1:23" x14ac:dyDescent="0.25">
      <c r="A678" s="25" t="s">
        <v>1176</v>
      </c>
      <c r="B678" s="41" t="s">
        <v>1459</v>
      </c>
      <c r="C678" s="41"/>
      <c r="D678" s="122" t="s">
        <v>1177</v>
      </c>
      <c r="E678" s="41" t="s">
        <v>17</v>
      </c>
      <c r="F678" s="161">
        <v>8</v>
      </c>
      <c r="G678" s="161"/>
      <c r="H678" s="189">
        <f t="shared" ref="H678:H704" si="65">ROUND((F678*G678),2)</f>
        <v>0</v>
      </c>
      <c r="J678" s="204" t="s">
        <v>1177</v>
      </c>
      <c r="K678" s="39" t="s">
        <v>17</v>
      </c>
      <c r="L678" s="205">
        <v>8</v>
      </c>
      <c r="M678" s="205">
        <v>1266.67</v>
      </c>
      <c r="N678" s="205">
        <v>10133.36</v>
      </c>
      <c r="O678" s="214">
        <f t="shared" ref="O678:O709" si="66">F678-L678</f>
        <v>0</v>
      </c>
      <c r="V678" s="314">
        <v>10133.36</v>
      </c>
      <c r="W678" s="214">
        <f t="shared" si="63"/>
        <v>-10133.36</v>
      </c>
    </row>
    <row r="679" spans="1:23" x14ac:dyDescent="0.25">
      <c r="A679" s="25" t="s">
        <v>1178</v>
      </c>
      <c r="B679" s="41" t="s">
        <v>1459</v>
      </c>
      <c r="C679" s="41"/>
      <c r="D679" s="122" t="s">
        <v>1179</v>
      </c>
      <c r="E679" s="41" t="s">
        <v>17</v>
      </c>
      <c r="F679" s="161">
        <v>8</v>
      </c>
      <c r="G679" s="161"/>
      <c r="H679" s="189">
        <f t="shared" si="65"/>
        <v>0</v>
      </c>
      <c r="J679" s="204" t="s">
        <v>1179</v>
      </c>
      <c r="K679" s="39" t="s">
        <v>17</v>
      </c>
      <c r="L679" s="205">
        <v>8</v>
      </c>
      <c r="M679" s="205">
        <v>1266.67</v>
      </c>
      <c r="N679" s="205">
        <v>10133.36</v>
      </c>
      <c r="O679" s="214">
        <f t="shared" si="66"/>
        <v>0</v>
      </c>
      <c r="V679" s="314">
        <v>10133.36</v>
      </c>
      <c r="W679" s="214">
        <f t="shared" si="63"/>
        <v>-10133.36</v>
      </c>
    </row>
    <row r="680" spans="1:23" x14ac:dyDescent="0.25">
      <c r="A680" s="25" t="s">
        <v>1180</v>
      </c>
      <c r="B680" s="41" t="s">
        <v>1459</v>
      </c>
      <c r="C680" s="41"/>
      <c r="D680" s="122" t="s">
        <v>1181</v>
      </c>
      <c r="E680" s="41" t="s">
        <v>17</v>
      </c>
      <c r="F680" s="161">
        <v>8</v>
      </c>
      <c r="G680" s="161"/>
      <c r="H680" s="189">
        <f t="shared" si="65"/>
        <v>0</v>
      </c>
      <c r="J680" s="204" t="s">
        <v>1181</v>
      </c>
      <c r="K680" s="39" t="s">
        <v>17</v>
      </c>
      <c r="L680" s="205">
        <v>8</v>
      </c>
      <c r="M680" s="205">
        <v>1266.67</v>
      </c>
      <c r="N680" s="205">
        <v>10133.36</v>
      </c>
      <c r="O680" s="214">
        <f t="shared" si="66"/>
        <v>0</v>
      </c>
      <c r="V680" s="314">
        <v>10133.36</v>
      </c>
      <c r="W680" s="214">
        <f t="shared" si="63"/>
        <v>-10133.36</v>
      </c>
    </row>
    <row r="681" spans="1:23" x14ac:dyDescent="0.25">
      <c r="A681" s="25" t="s">
        <v>1182</v>
      </c>
      <c r="B681" s="41" t="s">
        <v>1459</v>
      </c>
      <c r="C681" s="41"/>
      <c r="D681" s="122" t="s">
        <v>1183</v>
      </c>
      <c r="E681" s="41" t="s">
        <v>17</v>
      </c>
      <c r="F681" s="161">
        <v>3</v>
      </c>
      <c r="G681" s="161"/>
      <c r="H681" s="189">
        <f t="shared" si="65"/>
        <v>0</v>
      </c>
      <c r="J681" s="204" t="s">
        <v>1183</v>
      </c>
      <c r="K681" s="39" t="s">
        <v>17</v>
      </c>
      <c r="L681" s="205">
        <v>3</v>
      </c>
      <c r="M681" s="205">
        <v>1266.67</v>
      </c>
      <c r="N681" s="205">
        <v>3800.01</v>
      </c>
      <c r="O681" s="214">
        <f t="shared" si="66"/>
        <v>0</v>
      </c>
      <c r="V681" s="314">
        <v>3800.01</v>
      </c>
      <c r="W681" s="214">
        <f t="shared" si="63"/>
        <v>-3800.01</v>
      </c>
    </row>
    <row r="682" spans="1:23" x14ac:dyDescent="0.25">
      <c r="A682" s="25" t="s">
        <v>1184</v>
      </c>
      <c r="B682" s="41" t="s">
        <v>1459</v>
      </c>
      <c r="C682" s="41"/>
      <c r="D682" s="122" t="s">
        <v>1185</v>
      </c>
      <c r="E682" s="41" t="s">
        <v>17</v>
      </c>
      <c r="F682" s="161">
        <v>4</v>
      </c>
      <c r="G682" s="161"/>
      <c r="H682" s="189">
        <f t="shared" si="65"/>
        <v>0</v>
      </c>
      <c r="J682" s="204" t="s">
        <v>1185</v>
      </c>
      <c r="K682" s="39" t="s">
        <v>17</v>
      </c>
      <c r="L682" s="205">
        <v>4</v>
      </c>
      <c r="M682" s="205">
        <v>150</v>
      </c>
      <c r="N682" s="205">
        <v>600</v>
      </c>
      <c r="O682" s="214">
        <f t="shared" si="66"/>
        <v>0</v>
      </c>
      <c r="V682" s="314">
        <v>600</v>
      </c>
      <c r="W682" s="214">
        <f t="shared" si="63"/>
        <v>-600</v>
      </c>
    </row>
    <row r="683" spans="1:23" x14ac:dyDescent="0.25">
      <c r="A683" s="25" t="s">
        <v>1186</v>
      </c>
      <c r="B683" s="41" t="s">
        <v>1459</v>
      </c>
      <c r="C683" s="41"/>
      <c r="D683" s="122" t="s">
        <v>1187</v>
      </c>
      <c r="E683" s="41" t="s">
        <v>17</v>
      </c>
      <c r="F683" s="161">
        <v>8</v>
      </c>
      <c r="G683" s="161"/>
      <c r="H683" s="189">
        <f t="shared" si="65"/>
        <v>0</v>
      </c>
      <c r="J683" s="204" t="s">
        <v>1187</v>
      </c>
      <c r="K683" s="39" t="s">
        <v>17</v>
      </c>
      <c r="L683" s="205">
        <v>8</v>
      </c>
      <c r="M683" s="205">
        <v>150</v>
      </c>
      <c r="N683" s="205">
        <v>1200</v>
      </c>
      <c r="O683" s="214">
        <f t="shared" si="66"/>
        <v>0</v>
      </c>
      <c r="V683" s="314">
        <v>1200</v>
      </c>
      <c r="W683" s="214">
        <f t="shared" si="63"/>
        <v>-1200</v>
      </c>
    </row>
    <row r="684" spans="1:23" x14ac:dyDescent="0.25">
      <c r="A684" s="25" t="s">
        <v>1188</v>
      </c>
      <c r="B684" s="41" t="s">
        <v>1459</v>
      </c>
      <c r="C684" s="41"/>
      <c r="D684" s="122" t="s">
        <v>1189</v>
      </c>
      <c r="E684" s="41" t="s">
        <v>17</v>
      </c>
      <c r="F684" s="161">
        <v>16</v>
      </c>
      <c r="G684" s="161"/>
      <c r="H684" s="189">
        <f t="shared" si="65"/>
        <v>0</v>
      </c>
      <c r="J684" s="204" t="s">
        <v>1189</v>
      </c>
      <c r="K684" s="39" t="s">
        <v>17</v>
      </c>
      <c r="L684" s="205">
        <v>16</v>
      </c>
      <c r="M684" s="205">
        <v>150</v>
      </c>
      <c r="N684" s="205">
        <v>2400</v>
      </c>
      <c r="O684" s="214">
        <f t="shared" si="66"/>
        <v>0</v>
      </c>
      <c r="V684" s="314">
        <v>2400</v>
      </c>
      <c r="W684" s="214">
        <f t="shared" si="63"/>
        <v>-2400</v>
      </c>
    </row>
    <row r="685" spans="1:23" x14ac:dyDescent="0.25">
      <c r="A685" s="25" t="s">
        <v>1190</v>
      </c>
      <c r="B685" s="41" t="s">
        <v>1459</v>
      </c>
      <c r="C685" s="41"/>
      <c r="D685" s="122" t="s">
        <v>1191</v>
      </c>
      <c r="E685" s="41" t="s">
        <v>17</v>
      </c>
      <c r="F685" s="161">
        <v>1</v>
      </c>
      <c r="G685" s="161"/>
      <c r="H685" s="189">
        <f t="shared" si="65"/>
        <v>0</v>
      </c>
      <c r="J685" s="204" t="s">
        <v>1191</v>
      </c>
      <c r="K685" s="39" t="s">
        <v>17</v>
      </c>
      <c r="L685" s="205">
        <v>1</v>
      </c>
      <c r="M685" s="205">
        <v>3166.67</v>
      </c>
      <c r="N685" s="205">
        <v>3166.67</v>
      </c>
      <c r="O685" s="214">
        <f t="shared" si="66"/>
        <v>0</v>
      </c>
      <c r="V685" s="314">
        <v>3166.67</v>
      </c>
      <c r="W685" s="214">
        <f t="shared" si="63"/>
        <v>-3166.67</v>
      </c>
    </row>
    <row r="686" spans="1:23" x14ac:dyDescent="0.25">
      <c r="A686" s="25" t="s">
        <v>1192</v>
      </c>
      <c r="B686" s="41" t="s">
        <v>1459</v>
      </c>
      <c r="C686" s="41"/>
      <c r="D686" s="122" t="s">
        <v>1193</v>
      </c>
      <c r="E686" s="41" t="s">
        <v>17</v>
      </c>
      <c r="F686" s="161">
        <v>1</v>
      </c>
      <c r="G686" s="161"/>
      <c r="H686" s="189">
        <f t="shared" si="65"/>
        <v>0</v>
      </c>
      <c r="J686" s="204" t="s">
        <v>1193</v>
      </c>
      <c r="K686" s="39" t="s">
        <v>17</v>
      </c>
      <c r="L686" s="205">
        <v>1</v>
      </c>
      <c r="M686" s="205">
        <v>3166.67</v>
      </c>
      <c r="N686" s="205">
        <v>3166.67</v>
      </c>
      <c r="O686" s="214">
        <f t="shared" si="66"/>
        <v>0</v>
      </c>
      <c r="V686" s="314">
        <v>3166.67</v>
      </c>
      <c r="W686" s="214">
        <f t="shared" si="63"/>
        <v>-3166.67</v>
      </c>
    </row>
    <row r="687" spans="1:23" x14ac:dyDescent="0.25">
      <c r="A687" s="25" t="s">
        <v>1194</v>
      </c>
      <c r="B687" s="41" t="s">
        <v>1459</v>
      </c>
      <c r="C687" s="41"/>
      <c r="D687" s="122" t="s">
        <v>1195</v>
      </c>
      <c r="E687" s="41" t="s">
        <v>17</v>
      </c>
      <c r="F687" s="161">
        <v>1</v>
      </c>
      <c r="G687" s="161"/>
      <c r="H687" s="189">
        <f t="shared" si="65"/>
        <v>0</v>
      </c>
      <c r="J687" s="204" t="s">
        <v>1195</v>
      </c>
      <c r="K687" s="39" t="s">
        <v>17</v>
      </c>
      <c r="L687" s="205">
        <v>1</v>
      </c>
      <c r="M687" s="205">
        <v>3166.67</v>
      </c>
      <c r="N687" s="205">
        <v>3166.67</v>
      </c>
      <c r="O687" s="214">
        <f t="shared" si="66"/>
        <v>0</v>
      </c>
      <c r="V687" s="314">
        <v>3166.67</v>
      </c>
      <c r="W687" s="214">
        <f t="shared" si="63"/>
        <v>-3166.67</v>
      </c>
    </row>
    <row r="688" spans="1:23" x14ac:dyDescent="0.25">
      <c r="A688" s="25" t="s">
        <v>1196</v>
      </c>
      <c r="B688" s="41" t="s">
        <v>1459</v>
      </c>
      <c r="C688" s="41"/>
      <c r="D688" s="122" t="s">
        <v>1197</v>
      </c>
      <c r="E688" s="41" t="s">
        <v>17</v>
      </c>
      <c r="F688" s="161">
        <v>1</v>
      </c>
      <c r="G688" s="161"/>
      <c r="H688" s="189">
        <f t="shared" si="65"/>
        <v>0</v>
      </c>
      <c r="J688" s="204" t="s">
        <v>1197</v>
      </c>
      <c r="K688" s="39" t="s">
        <v>17</v>
      </c>
      <c r="L688" s="205">
        <v>1</v>
      </c>
      <c r="M688" s="205">
        <v>3166.67</v>
      </c>
      <c r="N688" s="205">
        <v>3166.67</v>
      </c>
      <c r="O688" s="214">
        <f t="shared" si="66"/>
        <v>0</v>
      </c>
      <c r="V688" s="314">
        <v>3166.67</v>
      </c>
      <c r="W688" s="214">
        <f t="shared" si="63"/>
        <v>-3166.67</v>
      </c>
    </row>
    <row r="689" spans="1:23" x14ac:dyDescent="0.25">
      <c r="A689" s="25" t="s">
        <v>1198</v>
      </c>
      <c r="B689" s="41" t="s">
        <v>1459</v>
      </c>
      <c r="C689" s="41"/>
      <c r="D689" s="122" t="s">
        <v>1199</v>
      </c>
      <c r="E689" s="41" t="s">
        <v>17</v>
      </c>
      <c r="F689" s="161">
        <v>1</v>
      </c>
      <c r="G689" s="161"/>
      <c r="H689" s="189">
        <f t="shared" si="65"/>
        <v>0</v>
      </c>
      <c r="J689" s="204" t="s">
        <v>1199</v>
      </c>
      <c r="K689" s="39" t="s">
        <v>17</v>
      </c>
      <c r="L689" s="205">
        <v>1</v>
      </c>
      <c r="M689" s="205">
        <v>3166.67</v>
      </c>
      <c r="N689" s="205">
        <v>3166.67</v>
      </c>
      <c r="O689" s="214">
        <f t="shared" si="66"/>
        <v>0</v>
      </c>
      <c r="V689" s="314">
        <v>3166.67</v>
      </c>
      <c r="W689" s="214">
        <f t="shared" si="63"/>
        <v>-3166.67</v>
      </c>
    </row>
    <row r="690" spans="1:23" x14ac:dyDescent="0.25">
      <c r="A690" s="25" t="s">
        <v>1200</v>
      </c>
      <c r="B690" s="41" t="s">
        <v>1459</v>
      </c>
      <c r="C690" s="41"/>
      <c r="D690" s="122" t="s">
        <v>1201</v>
      </c>
      <c r="E690" s="41" t="s">
        <v>17</v>
      </c>
      <c r="F690" s="161">
        <v>1</v>
      </c>
      <c r="G690" s="161"/>
      <c r="H690" s="189">
        <f t="shared" si="65"/>
        <v>0</v>
      </c>
      <c r="J690" s="204" t="s">
        <v>1201</v>
      </c>
      <c r="K690" s="39" t="s">
        <v>17</v>
      </c>
      <c r="L690" s="205">
        <v>1</v>
      </c>
      <c r="M690" s="205">
        <v>3166.67</v>
      </c>
      <c r="N690" s="205">
        <v>3166.67</v>
      </c>
      <c r="O690" s="214">
        <f t="shared" si="66"/>
        <v>0</v>
      </c>
      <c r="V690" s="314">
        <v>3166.67</v>
      </c>
      <c r="W690" s="214">
        <f t="shared" si="63"/>
        <v>-3166.67</v>
      </c>
    </row>
    <row r="691" spans="1:23" x14ac:dyDescent="0.25">
      <c r="A691" s="25" t="s">
        <v>1202</v>
      </c>
      <c r="B691" s="41" t="s">
        <v>1459</v>
      </c>
      <c r="C691" s="41"/>
      <c r="D691" s="122" t="s">
        <v>1203</v>
      </c>
      <c r="E691" s="41" t="s">
        <v>17</v>
      </c>
      <c r="F691" s="161">
        <v>2</v>
      </c>
      <c r="G691" s="161"/>
      <c r="H691" s="189">
        <f t="shared" si="65"/>
        <v>0</v>
      </c>
      <c r="J691" s="204" t="s">
        <v>1203</v>
      </c>
      <c r="K691" s="39" t="s">
        <v>17</v>
      </c>
      <c r="L691" s="205">
        <v>2</v>
      </c>
      <c r="M691" s="205">
        <v>3166.67</v>
      </c>
      <c r="N691" s="205">
        <v>6333.34</v>
      </c>
      <c r="O691" s="214">
        <f t="shared" si="66"/>
        <v>0</v>
      </c>
      <c r="V691" s="314">
        <v>6333.34</v>
      </c>
      <c r="W691" s="214">
        <f t="shared" si="63"/>
        <v>-6333.34</v>
      </c>
    </row>
    <row r="692" spans="1:23" x14ac:dyDescent="0.25">
      <c r="A692" s="25" t="s">
        <v>1204</v>
      </c>
      <c r="B692" s="41" t="s">
        <v>1459</v>
      </c>
      <c r="C692" s="41"/>
      <c r="D692" s="122" t="s">
        <v>1205</v>
      </c>
      <c r="E692" s="41" t="s">
        <v>17</v>
      </c>
      <c r="F692" s="161">
        <v>1</v>
      </c>
      <c r="G692" s="161"/>
      <c r="H692" s="189">
        <f t="shared" si="65"/>
        <v>0</v>
      </c>
      <c r="J692" s="204" t="s">
        <v>1205</v>
      </c>
      <c r="K692" s="39" t="s">
        <v>17</v>
      </c>
      <c r="L692" s="205">
        <v>1</v>
      </c>
      <c r="M692" s="205">
        <v>3166.67</v>
      </c>
      <c r="N692" s="205">
        <v>3166.67</v>
      </c>
      <c r="O692" s="214">
        <f t="shared" si="66"/>
        <v>0</v>
      </c>
      <c r="V692" s="314">
        <v>3166.67</v>
      </c>
      <c r="W692" s="214">
        <f t="shared" si="63"/>
        <v>-3166.67</v>
      </c>
    </row>
    <row r="693" spans="1:23" x14ac:dyDescent="0.25">
      <c r="A693" s="25" t="s">
        <v>1206</v>
      </c>
      <c r="B693" s="41" t="s">
        <v>1459</v>
      </c>
      <c r="C693" s="41"/>
      <c r="D693" s="122" t="s">
        <v>1207</v>
      </c>
      <c r="E693" s="41" t="s">
        <v>17</v>
      </c>
      <c r="F693" s="161">
        <v>1</v>
      </c>
      <c r="G693" s="161"/>
      <c r="H693" s="189">
        <f t="shared" si="65"/>
        <v>0</v>
      </c>
      <c r="J693" s="204" t="s">
        <v>1207</v>
      </c>
      <c r="K693" s="39" t="s">
        <v>17</v>
      </c>
      <c r="L693" s="205">
        <v>1</v>
      </c>
      <c r="M693" s="205">
        <v>221000</v>
      </c>
      <c r="N693" s="205">
        <v>221000</v>
      </c>
      <c r="O693" s="214">
        <f t="shared" si="66"/>
        <v>0</v>
      </c>
      <c r="V693" s="314">
        <v>221000</v>
      </c>
      <c r="W693" s="214">
        <f t="shared" si="63"/>
        <v>-221000</v>
      </c>
    </row>
    <row r="694" spans="1:23" x14ac:dyDescent="0.25">
      <c r="A694" s="25" t="s">
        <v>1208</v>
      </c>
      <c r="B694" s="41" t="s">
        <v>1459</v>
      </c>
      <c r="C694" s="41"/>
      <c r="D694" s="122" t="s">
        <v>1209</v>
      </c>
      <c r="E694" s="41" t="s">
        <v>17</v>
      </c>
      <c r="F694" s="161">
        <v>1</v>
      </c>
      <c r="G694" s="161"/>
      <c r="H694" s="189">
        <f t="shared" si="65"/>
        <v>0</v>
      </c>
      <c r="J694" s="204" t="s">
        <v>1209</v>
      </c>
      <c r="K694" s="39" t="s">
        <v>17</v>
      </c>
      <c r="L694" s="205">
        <v>1</v>
      </c>
      <c r="M694" s="205">
        <v>154000</v>
      </c>
      <c r="N694" s="205">
        <v>154000</v>
      </c>
      <c r="O694" s="214">
        <f t="shared" si="66"/>
        <v>0</v>
      </c>
      <c r="V694" s="314">
        <v>154000</v>
      </c>
      <c r="W694" s="214">
        <f t="shared" si="63"/>
        <v>-154000</v>
      </c>
    </row>
    <row r="695" spans="1:23" x14ac:dyDescent="0.25">
      <c r="A695" s="25" t="s">
        <v>1210</v>
      </c>
      <c r="B695" s="41" t="s">
        <v>1459</v>
      </c>
      <c r="C695" s="41"/>
      <c r="D695" s="122" t="s">
        <v>1211</v>
      </c>
      <c r="E695" s="41" t="s">
        <v>17</v>
      </c>
      <c r="F695" s="161">
        <v>1</v>
      </c>
      <c r="G695" s="161"/>
      <c r="H695" s="189">
        <f t="shared" si="65"/>
        <v>0</v>
      </c>
      <c r="J695" s="204" t="s">
        <v>1211</v>
      </c>
      <c r="K695" s="39" t="s">
        <v>17</v>
      </c>
      <c r="L695" s="205">
        <v>1</v>
      </c>
      <c r="M695" s="205">
        <v>30666.67</v>
      </c>
      <c r="N695" s="205">
        <v>30666.67</v>
      </c>
      <c r="O695" s="214">
        <f t="shared" si="66"/>
        <v>0</v>
      </c>
      <c r="V695" s="314">
        <v>30666.67</v>
      </c>
      <c r="W695" s="214">
        <f t="shared" si="63"/>
        <v>-30666.67</v>
      </c>
    </row>
    <row r="696" spans="1:23" x14ac:dyDescent="0.25">
      <c r="A696" s="25" t="s">
        <v>1212</v>
      </c>
      <c r="B696" s="41" t="s">
        <v>1459</v>
      </c>
      <c r="C696" s="41"/>
      <c r="D696" s="122" t="s">
        <v>1213</v>
      </c>
      <c r="E696" s="41" t="s">
        <v>17</v>
      </c>
      <c r="F696" s="161">
        <v>1</v>
      </c>
      <c r="G696" s="161"/>
      <c r="H696" s="189">
        <f t="shared" si="65"/>
        <v>0</v>
      </c>
      <c r="J696" s="204" t="s">
        <v>1213</v>
      </c>
      <c r="K696" s="39" t="s">
        <v>17</v>
      </c>
      <c r="L696" s="205">
        <v>1</v>
      </c>
      <c r="M696" s="205">
        <v>30666.67</v>
      </c>
      <c r="N696" s="205">
        <v>30666.67</v>
      </c>
      <c r="O696" s="214">
        <f t="shared" si="66"/>
        <v>0</v>
      </c>
      <c r="V696" s="314">
        <v>30666.67</v>
      </c>
      <c r="W696" s="214">
        <f t="shared" si="63"/>
        <v>-30666.67</v>
      </c>
    </row>
    <row r="697" spans="1:23" x14ac:dyDescent="0.25">
      <c r="A697" s="25" t="s">
        <v>1214</v>
      </c>
      <c r="B697" s="41" t="s">
        <v>1459</v>
      </c>
      <c r="C697" s="41"/>
      <c r="D697" s="122" t="s">
        <v>1215</v>
      </c>
      <c r="E697" s="41" t="s">
        <v>17</v>
      </c>
      <c r="F697" s="161">
        <v>1</v>
      </c>
      <c r="G697" s="161"/>
      <c r="H697" s="189">
        <f t="shared" si="65"/>
        <v>0</v>
      </c>
      <c r="J697" s="204" t="s">
        <v>1215</v>
      </c>
      <c r="K697" s="39" t="s">
        <v>17</v>
      </c>
      <c r="L697" s="205">
        <v>1</v>
      </c>
      <c r="M697" s="205">
        <v>24333.33</v>
      </c>
      <c r="N697" s="205">
        <v>24333.33</v>
      </c>
      <c r="O697" s="214">
        <f t="shared" si="66"/>
        <v>0</v>
      </c>
      <c r="V697" s="314">
        <v>24333.33</v>
      </c>
      <c r="W697" s="214">
        <f t="shared" si="63"/>
        <v>-24333.33</v>
      </c>
    </row>
    <row r="698" spans="1:23" ht="24" x14ac:dyDescent="0.25">
      <c r="A698" s="25" t="s">
        <v>1216</v>
      </c>
      <c r="B698" s="41" t="s">
        <v>1488</v>
      </c>
      <c r="C698" s="41"/>
      <c r="D698" s="122" t="s">
        <v>1217</v>
      </c>
      <c r="E698" s="41" t="s">
        <v>17</v>
      </c>
      <c r="F698" s="161">
        <v>3</v>
      </c>
      <c r="G698" s="161"/>
      <c r="H698" s="189">
        <f t="shared" si="65"/>
        <v>0</v>
      </c>
      <c r="J698" s="204" t="s">
        <v>1217</v>
      </c>
      <c r="K698" s="39" t="s">
        <v>17</v>
      </c>
      <c r="L698" s="205">
        <v>3</v>
      </c>
      <c r="M698" s="205">
        <v>14594.39</v>
      </c>
      <c r="N698" s="205">
        <v>43783.17</v>
      </c>
      <c r="O698" s="214">
        <f t="shared" si="66"/>
        <v>0</v>
      </c>
      <c r="V698" s="314">
        <v>43783.17</v>
      </c>
      <c r="W698" s="214">
        <f t="shared" si="63"/>
        <v>-43783.17</v>
      </c>
    </row>
    <row r="699" spans="1:23" x14ac:dyDescent="0.25">
      <c r="A699" s="25" t="s">
        <v>1218</v>
      </c>
      <c r="B699" s="41" t="s">
        <v>1489</v>
      </c>
      <c r="C699" s="41"/>
      <c r="D699" s="122" t="s">
        <v>1219</v>
      </c>
      <c r="E699" s="41" t="s">
        <v>17</v>
      </c>
      <c r="F699" s="161">
        <v>9</v>
      </c>
      <c r="G699" s="161"/>
      <c r="H699" s="189">
        <f t="shared" si="65"/>
        <v>0</v>
      </c>
      <c r="J699" s="204" t="s">
        <v>1219</v>
      </c>
      <c r="K699" s="39" t="s">
        <v>17</v>
      </c>
      <c r="L699" s="205">
        <v>9</v>
      </c>
      <c r="M699" s="205">
        <v>3361.06</v>
      </c>
      <c r="N699" s="205">
        <v>30249.54</v>
      </c>
      <c r="O699" s="214">
        <f t="shared" si="66"/>
        <v>0</v>
      </c>
      <c r="V699" s="314">
        <v>30249.54</v>
      </c>
      <c r="W699" s="214">
        <f t="shared" si="63"/>
        <v>-30249.54</v>
      </c>
    </row>
    <row r="700" spans="1:23" x14ac:dyDescent="0.25">
      <c r="A700" s="25" t="s">
        <v>1220</v>
      </c>
      <c r="B700" s="41" t="s">
        <v>1490</v>
      </c>
      <c r="C700" s="41"/>
      <c r="D700" s="122" t="s">
        <v>1221</v>
      </c>
      <c r="E700" s="41" t="s">
        <v>17</v>
      </c>
      <c r="F700" s="161">
        <v>6</v>
      </c>
      <c r="G700" s="161"/>
      <c r="H700" s="189">
        <f t="shared" si="65"/>
        <v>0</v>
      </c>
      <c r="J700" s="204" t="s">
        <v>1221</v>
      </c>
      <c r="K700" s="39" t="s">
        <v>17</v>
      </c>
      <c r="L700" s="205">
        <v>6</v>
      </c>
      <c r="M700" s="205">
        <v>3361.06</v>
      </c>
      <c r="N700" s="205">
        <v>20166.36</v>
      </c>
      <c r="O700" s="214">
        <f t="shared" si="66"/>
        <v>0</v>
      </c>
      <c r="V700" s="314">
        <v>20166.36</v>
      </c>
      <c r="W700" s="214">
        <f t="shared" si="63"/>
        <v>-20166.36</v>
      </c>
    </row>
    <row r="701" spans="1:23" x14ac:dyDescent="0.25">
      <c r="A701" s="25" t="s">
        <v>1222</v>
      </c>
      <c r="B701" s="41" t="s">
        <v>1491</v>
      </c>
      <c r="C701" s="41"/>
      <c r="D701" s="122" t="s">
        <v>1223</v>
      </c>
      <c r="E701" s="41" t="s">
        <v>17</v>
      </c>
      <c r="F701" s="161">
        <v>3</v>
      </c>
      <c r="G701" s="161"/>
      <c r="H701" s="189">
        <f t="shared" si="65"/>
        <v>0</v>
      </c>
      <c r="J701" s="204" t="s">
        <v>1223</v>
      </c>
      <c r="K701" s="39" t="s">
        <v>17</v>
      </c>
      <c r="L701" s="205">
        <v>3</v>
      </c>
      <c r="M701" s="205">
        <v>3361.06</v>
      </c>
      <c r="N701" s="205">
        <v>10083.18</v>
      </c>
      <c r="O701" s="214">
        <f t="shared" si="66"/>
        <v>0</v>
      </c>
      <c r="V701" s="314">
        <v>10083.18</v>
      </c>
      <c r="W701" s="214">
        <f t="shared" si="63"/>
        <v>-10083.18</v>
      </c>
    </row>
    <row r="702" spans="1:23" x14ac:dyDescent="0.25">
      <c r="A702" s="25" t="s">
        <v>1224</v>
      </c>
      <c r="B702" s="41" t="s">
        <v>1492</v>
      </c>
      <c r="C702" s="41"/>
      <c r="D702" s="122" t="s">
        <v>1225</v>
      </c>
      <c r="E702" s="41" t="s">
        <v>17</v>
      </c>
      <c r="F702" s="161">
        <v>1</v>
      </c>
      <c r="G702" s="161"/>
      <c r="H702" s="189">
        <f t="shared" si="65"/>
        <v>0</v>
      </c>
      <c r="J702" s="204" t="s">
        <v>1225</v>
      </c>
      <c r="K702" s="39" t="s">
        <v>17</v>
      </c>
      <c r="L702" s="205">
        <v>1</v>
      </c>
      <c r="M702" s="205">
        <v>3361.06</v>
      </c>
      <c r="N702" s="205">
        <v>3361.06</v>
      </c>
      <c r="O702" s="214">
        <f t="shared" si="66"/>
        <v>0</v>
      </c>
      <c r="V702" s="314">
        <v>3361.06</v>
      </c>
      <c r="W702" s="214">
        <f t="shared" si="63"/>
        <v>-3361.06</v>
      </c>
    </row>
    <row r="703" spans="1:23" x14ac:dyDescent="0.25">
      <c r="A703" s="25" t="s">
        <v>1226</v>
      </c>
      <c r="B703" s="41" t="s">
        <v>1493</v>
      </c>
      <c r="C703" s="41"/>
      <c r="D703" s="122" t="s">
        <v>1227</v>
      </c>
      <c r="E703" s="41" t="s">
        <v>17</v>
      </c>
      <c r="F703" s="161">
        <v>1</v>
      </c>
      <c r="G703" s="161"/>
      <c r="H703" s="189">
        <f t="shared" si="65"/>
        <v>0</v>
      </c>
      <c r="J703" s="204" t="s">
        <v>1227</v>
      </c>
      <c r="K703" s="39" t="s">
        <v>17</v>
      </c>
      <c r="L703" s="205">
        <v>1</v>
      </c>
      <c r="M703" s="205">
        <v>3361.06</v>
      </c>
      <c r="N703" s="205">
        <v>3361.06</v>
      </c>
      <c r="O703" s="214">
        <f t="shared" si="66"/>
        <v>0</v>
      </c>
      <c r="V703" s="314">
        <v>3361.06</v>
      </c>
      <c r="W703" s="214">
        <f t="shared" si="63"/>
        <v>-3361.06</v>
      </c>
    </row>
    <row r="704" spans="1:23" x14ac:dyDescent="0.25">
      <c r="A704" s="25" t="s">
        <v>1228</v>
      </c>
      <c r="B704" s="41" t="s">
        <v>1494</v>
      </c>
      <c r="C704" s="41"/>
      <c r="D704" s="122" t="s">
        <v>1229</v>
      </c>
      <c r="E704" s="41" t="s">
        <v>17</v>
      </c>
      <c r="F704" s="161">
        <v>1</v>
      </c>
      <c r="G704" s="161"/>
      <c r="H704" s="189">
        <f t="shared" si="65"/>
        <v>0</v>
      </c>
      <c r="J704" s="204" t="s">
        <v>1229</v>
      </c>
      <c r="K704" s="39" t="s">
        <v>17</v>
      </c>
      <c r="L704" s="205">
        <v>1</v>
      </c>
      <c r="M704" s="205">
        <v>3361.06</v>
      </c>
      <c r="N704" s="205">
        <v>3361.06</v>
      </c>
      <c r="O704" s="214">
        <f t="shared" si="66"/>
        <v>0</v>
      </c>
      <c r="V704" s="314">
        <v>3361.06</v>
      </c>
      <c r="W704" s="214">
        <f t="shared" si="63"/>
        <v>-3361.06</v>
      </c>
    </row>
    <row r="705" spans="1:23" x14ac:dyDescent="0.25">
      <c r="A705" s="28" t="s">
        <v>1230</v>
      </c>
      <c r="B705" s="114" t="s">
        <v>1231</v>
      </c>
      <c r="C705" s="115"/>
      <c r="D705" s="121"/>
      <c r="E705" s="116"/>
      <c r="F705" s="160"/>
      <c r="G705" s="181"/>
      <c r="H705" s="188">
        <f>+H706+H736</f>
        <v>0</v>
      </c>
      <c r="N705" s="203">
        <v>10003887.050000001</v>
      </c>
      <c r="O705" s="214">
        <f t="shared" si="66"/>
        <v>0</v>
      </c>
      <c r="V705" s="313">
        <v>9215616.0399999991</v>
      </c>
      <c r="W705" s="214">
        <f t="shared" si="63"/>
        <v>-9215616.0399999991</v>
      </c>
    </row>
    <row r="706" spans="1:23" ht="15" customHeight="1" x14ac:dyDescent="0.25">
      <c r="A706" s="26" t="s">
        <v>1232</v>
      </c>
      <c r="B706" s="48" t="s">
        <v>1233</v>
      </c>
      <c r="C706" s="48"/>
      <c r="D706" s="123"/>
      <c r="E706" s="49"/>
      <c r="F706" s="162"/>
      <c r="G706" s="162"/>
      <c r="H706" s="190">
        <f>SUM(H707:H735)</f>
        <v>0</v>
      </c>
      <c r="N706" s="206">
        <v>203887.05</v>
      </c>
      <c r="O706" s="214">
        <f t="shared" si="66"/>
        <v>0</v>
      </c>
      <c r="V706" s="315">
        <v>225287.78999999998</v>
      </c>
      <c r="W706" s="214">
        <f t="shared" si="63"/>
        <v>-225287.78999999998</v>
      </c>
    </row>
    <row r="707" spans="1:23" ht="36" x14ac:dyDescent="0.25">
      <c r="A707" s="25" t="s">
        <v>1234</v>
      </c>
      <c r="B707" s="41" t="s">
        <v>91</v>
      </c>
      <c r="C707" s="41" t="s">
        <v>2668</v>
      </c>
      <c r="D707" s="122" t="s">
        <v>1702</v>
      </c>
      <c r="E707" s="41" t="s">
        <v>1606</v>
      </c>
      <c r="F707" s="161">
        <v>85</v>
      </c>
      <c r="G707" s="161"/>
      <c r="H707" s="189">
        <f t="shared" ref="H707:H735" si="67">ROUND((F707*G707),2)</f>
        <v>0</v>
      </c>
      <c r="J707" s="204" t="s">
        <v>2890</v>
      </c>
      <c r="K707" s="39" t="s">
        <v>2891</v>
      </c>
      <c r="L707" s="205">
        <v>85</v>
      </c>
      <c r="M707" s="205">
        <v>115.58</v>
      </c>
      <c r="N707" s="205">
        <v>9824.2999999999993</v>
      </c>
      <c r="O707" s="214">
        <f t="shared" si="66"/>
        <v>0</v>
      </c>
      <c r="V707" s="314">
        <v>10091.200000000001</v>
      </c>
      <c r="W707" s="214">
        <f t="shared" si="63"/>
        <v>-10091.200000000001</v>
      </c>
    </row>
    <row r="708" spans="1:23" ht="24" x14ac:dyDescent="0.25">
      <c r="A708" s="25" t="s">
        <v>1235</v>
      </c>
      <c r="B708" s="41" t="s">
        <v>97</v>
      </c>
      <c r="C708" s="41" t="s">
        <v>2668</v>
      </c>
      <c r="D708" s="122" t="s">
        <v>1640</v>
      </c>
      <c r="E708" s="41" t="s">
        <v>1606</v>
      </c>
      <c r="F708" s="161">
        <v>18</v>
      </c>
      <c r="G708" s="161"/>
      <c r="H708" s="189">
        <f t="shared" si="67"/>
        <v>0</v>
      </c>
      <c r="J708" s="204" t="s">
        <v>2894</v>
      </c>
      <c r="K708" s="39" t="s">
        <v>2891</v>
      </c>
      <c r="L708" s="205">
        <v>18</v>
      </c>
      <c r="M708" s="205">
        <v>77.88</v>
      </c>
      <c r="N708" s="205">
        <v>1401.84</v>
      </c>
      <c r="O708" s="214">
        <f t="shared" si="66"/>
        <v>0</v>
      </c>
      <c r="V708" s="314">
        <v>1401.84</v>
      </c>
      <c r="W708" s="214">
        <f t="shared" si="63"/>
        <v>-1401.84</v>
      </c>
    </row>
    <row r="709" spans="1:23" x14ac:dyDescent="0.25">
      <c r="A709" s="25" t="s">
        <v>1236</v>
      </c>
      <c r="B709" s="41" t="s">
        <v>105</v>
      </c>
      <c r="C709" s="41" t="s">
        <v>2668</v>
      </c>
      <c r="D709" s="122" t="s">
        <v>1636</v>
      </c>
      <c r="E709" s="41" t="s">
        <v>1606</v>
      </c>
      <c r="F709" s="161">
        <v>32.4</v>
      </c>
      <c r="G709" s="161"/>
      <c r="H709" s="189">
        <f t="shared" si="67"/>
        <v>0</v>
      </c>
      <c r="J709" s="204" t="s">
        <v>2898</v>
      </c>
      <c r="K709" s="39" t="s">
        <v>2891</v>
      </c>
      <c r="L709" s="205">
        <v>32.4</v>
      </c>
      <c r="M709" s="205">
        <v>214.17</v>
      </c>
      <c r="N709" s="205">
        <v>6939.11</v>
      </c>
      <c r="O709" s="214">
        <f t="shared" si="66"/>
        <v>0</v>
      </c>
      <c r="V709" s="314">
        <v>6939.11</v>
      </c>
      <c r="W709" s="214">
        <f t="shared" si="63"/>
        <v>-6939.11</v>
      </c>
    </row>
    <row r="710" spans="1:23" x14ac:dyDescent="0.25">
      <c r="A710" s="25" t="s">
        <v>1237</v>
      </c>
      <c r="B710" s="41" t="s">
        <v>111</v>
      </c>
      <c r="C710" s="41" t="s">
        <v>2668</v>
      </c>
      <c r="D710" s="122" t="s">
        <v>1642</v>
      </c>
      <c r="E710" s="41" t="s">
        <v>1507</v>
      </c>
      <c r="F710" s="161">
        <v>480</v>
      </c>
      <c r="G710" s="161"/>
      <c r="H710" s="189">
        <f t="shared" si="67"/>
        <v>0</v>
      </c>
      <c r="J710" s="204" t="s">
        <v>2901</v>
      </c>
      <c r="K710" s="39" t="s">
        <v>40</v>
      </c>
      <c r="L710" s="205">
        <v>480</v>
      </c>
      <c r="M710" s="205">
        <v>5.84</v>
      </c>
      <c r="N710" s="205">
        <v>2803.2</v>
      </c>
      <c r="O710" s="214">
        <f t="shared" ref="O710:O739" si="68">F710-L710</f>
        <v>0</v>
      </c>
      <c r="V710" s="314">
        <v>2803.2</v>
      </c>
      <c r="W710" s="214">
        <f t="shared" si="63"/>
        <v>-2803.2</v>
      </c>
    </row>
    <row r="711" spans="1:23" x14ac:dyDescent="0.25">
      <c r="A711" s="25" t="s">
        <v>1238</v>
      </c>
      <c r="B711" s="41" t="s">
        <v>137</v>
      </c>
      <c r="C711" s="41" t="s">
        <v>2668</v>
      </c>
      <c r="D711" s="122" t="s">
        <v>1666</v>
      </c>
      <c r="E711" s="41" t="s">
        <v>1507</v>
      </c>
      <c r="F711" s="161">
        <v>62</v>
      </c>
      <c r="G711" s="161"/>
      <c r="H711" s="189">
        <f t="shared" si="67"/>
        <v>0</v>
      </c>
      <c r="J711" s="204" t="s">
        <v>2914</v>
      </c>
      <c r="K711" s="39" t="s">
        <v>40</v>
      </c>
      <c r="L711" s="205">
        <v>62</v>
      </c>
      <c r="M711" s="205">
        <v>30.21</v>
      </c>
      <c r="N711" s="205">
        <v>1873.02</v>
      </c>
      <c r="O711" s="214">
        <f t="shared" si="68"/>
        <v>0</v>
      </c>
      <c r="V711" s="314">
        <v>1873.02</v>
      </c>
      <c r="W711" s="214">
        <f t="shared" si="63"/>
        <v>-1873.02</v>
      </c>
    </row>
    <row r="712" spans="1:23" x14ac:dyDescent="0.25">
      <c r="A712" s="25" t="s">
        <v>1239</v>
      </c>
      <c r="B712" s="41" t="s">
        <v>139</v>
      </c>
      <c r="C712" s="41" t="s">
        <v>2668</v>
      </c>
      <c r="D712" s="122" t="s">
        <v>1667</v>
      </c>
      <c r="E712" s="41" t="s">
        <v>1527</v>
      </c>
      <c r="F712" s="161">
        <v>5</v>
      </c>
      <c r="G712" s="161"/>
      <c r="H712" s="189">
        <f t="shared" si="67"/>
        <v>0</v>
      </c>
      <c r="J712" s="204" t="s">
        <v>2915</v>
      </c>
      <c r="K712" s="39" t="s">
        <v>17</v>
      </c>
      <c r="L712" s="205">
        <v>5</v>
      </c>
      <c r="M712" s="205">
        <v>25.31</v>
      </c>
      <c r="N712" s="205">
        <v>126.55</v>
      </c>
      <c r="O712" s="214">
        <f t="shared" si="68"/>
        <v>0</v>
      </c>
      <c r="V712" s="314">
        <v>126.55</v>
      </c>
      <c r="W712" s="214">
        <f t="shared" si="63"/>
        <v>-126.55</v>
      </c>
    </row>
    <row r="713" spans="1:23" x14ac:dyDescent="0.25">
      <c r="A713" s="25" t="s">
        <v>1240</v>
      </c>
      <c r="B713" s="41" t="s">
        <v>141</v>
      </c>
      <c r="C713" s="41" t="s">
        <v>2668</v>
      </c>
      <c r="D713" s="122" t="s">
        <v>1668</v>
      </c>
      <c r="E713" s="41" t="s">
        <v>1502</v>
      </c>
      <c r="F713" s="161">
        <v>25</v>
      </c>
      <c r="G713" s="161"/>
      <c r="H713" s="189">
        <f t="shared" si="67"/>
        <v>0</v>
      </c>
      <c r="J713" s="204" t="s">
        <v>2916</v>
      </c>
      <c r="K713" s="39" t="s">
        <v>58</v>
      </c>
      <c r="L713" s="205">
        <v>25</v>
      </c>
      <c r="M713" s="205">
        <v>10.36</v>
      </c>
      <c r="N713" s="205">
        <v>259</v>
      </c>
      <c r="O713" s="214">
        <f t="shared" si="68"/>
        <v>0</v>
      </c>
      <c r="V713" s="314">
        <v>259</v>
      </c>
      <c r="W713" s="214">
        <f t="shared" si="63"/>
        <v>-259</v>
      </c>
    </row>
    <row r="714" spans="1:23" ht="24" x14ac:dyDescent="0.25">
      <c r="A714" s="25" t="s">
        <v>1241</v>
      </c>
      <c r="B714" s="41" t="s">
        <v>159</v>
      </c>
      <c r="C714" s="41" t="s">
        <v>2668</v>
      </c>
      <c r="D714" s="122" t="s">
        <v>1681</v>
      </c>
      <c r="E714" s="41" t="s">
        <v>1527</v>
      </c>
      <c r="F714" s="161">
        <v>20</v>
      </c>
      <c r="G714" s="161"/>
      <c r="H714" s="189">
        <f t="shared" si="67"/>
        <v>0</v>
      </c>
      <c r="J714" s="204" t="s">
        <v>2925</v>
      </c>
      <c r="K714" s="39" t="s">
        <v>17</v>
      </c>
      <c r="L714" s="205">
        <v>20</v>
      </c>
      <c r="M714" s="205">
        <v>19.149999999999999</v>
      </c>
      <c r="N714" s="205">
        <v>383</v>
      </c>
      <c r="O714" s="214">
        <f t="shared" si="68"/>
        <v>0</v>
      </c>
      <c r="V714" s="314">
        <v>383</v>
      </c>
      <c r="W714" s="214">
        <f t="shared" si="63"/>
        <v>-383</v>
      </c>
    </row>
    <row r="715" spans="1:23" x14ac:dyDescent="0.25">
      <c r="A715" s="25" t="s">
        <v>1242</v>
      </c>
      <c r="B715" s="41" t="s">
        <v>167</v>
      </c>
      <c r="C715" s="41" t="s">
        <v>2668</v>
      </c>
      <c r="D715" s="122" t="s">
        <v>1689</v>
      </c>
      <c r="E715" s="41" t="s">
        <v>1507</v>
      </c>
      <c r="F715" s="161">
        <v>1</v>
      </c>
      <c r="G715" s="161"/>
      <c r="H715" s="189">
        <f t="shared" si="67"/>
        <v>0</v>
      </c>
      <c r="J715" s="204" t="s">
        <v>2929</v>
      </c>
      <c r="K715" s="39" t="s">
        <v>40</v>
      </c>
      <c r="L715" s="205">
        <v>1</v>
      </c>
      <c r="M715" s="205">
        <v>95.72</v>
      </c>
      <c r="N715" s="205">
        <v>95.72</v>
      </c>
      <c r="O715" s="214">
        <f t="shared" si="68"/>
        <v>0</v>
      </c>
      <c r="V715" s="314">
        <v>95.72</v>
      </c>
      <c r="W715" s="214">
        <f t="shared" si="63"/>
        <v>-95.72</v>
      </c>
    </row>
    <row r="716" spans="1:23" ht="24" x14ac:dyDescent="0.25">
      <c r="A716" s="25" t="s">
        <v>1243</v>
      </c>
      <c r="B716" s="41" t="s">
        <v>903</v>
      </c>
      <c r="C716" s="41" t="s">
        <v>2668</v>
      </c>
      <c r="D716" s="122" t="s">
        <v>1691</v>
      </c>
      <c r="E716" s="41" t="s">
        <v>1502</v>
      </c>
      <c r="F716" s="161">
        <v>40</v>
      </c>
      <c r="G716" s="161"/>
      <c r="H716" s="189">
        <f t="shared" si="67"/>
        <v>0</v>
      </c>
      <c r="J716" s="204" t="s">
        <v>3225</v>
      </c>
      <c r="K716" s="39" t="s">
        <v>58</v>
      </c>
      <c r="L716" s="205">
        <v>40</v>
      </c>
      <c r="M716" s="205">
        <v>23.94</v>
      </c>
      <c r="N716" s="205">
        <v>957.6</v>
      </c>
      <c r="O716" s="214">
        <f t="shared" si="68"/>
        <v>0</v>
      </c>
      <c r="V716" s="314">
        <v>957.6</v>
      </c>
      <c r="W716" s="214">
        <f t="shared" si="63"/>
        <v>-957.6</v>
      </c>
    </row>
    <row r="717" spans="1:23" ht="24" x14ac:dyDescent="0.25">
      <c r="A717" s="25" t="s">
        <v>1244</v>
      </c>
      <c r="B717" s="41" t="s">
        <v>169</v>
      </c>
      <c r="C717" s="41" t="s">
        <v>2668</v>
      </c>
      <c r="D717" s="122" t="s">
        <v>1693</v>
      </c>
      <c r="E717" s="41" t="s">
        <v>1502</v>
      </c>
      <c r="F717" s="163">
        <v>30</v>
      </c>
      <c r="G717" s="161"/>
      <c r="H717" s="189">
        <f t="shared" si="67"/>
        <v>0</v>
      </c>
      <c r="J717" s="204" t="s">
        <v>2930</v>
      </c>
      <c r="K717" s="39" t="s">
        <v>58</v>
      </c>
      <c r="L717" s="205">
        <v>30</v>
      </c>
      <c r="M717" s="205">
        <v>47.86</v>
      </c>
      <c r="N717" s="205">
        <v>1435.8</v>
      </c>
      <c r="O717" s="214">
        <f t="shared" si="68"/>
        <v>0</v>
      </c>
      <c r="V717" s="314">
        <v>1435.8</v>
      </c>
      <c r="W717" s="214">
        <f t="shared" si="63"/>
        <v>-1435.8</v>
      </c>
    </row>
    <row r="718" spans="1:23" ht="24" x14ac:dyDescent="0.25">
      <c r="A718" s="25" t="s">
        <v>1245</v>
      </c>
      <c r="B718" s="41" t="s">
        <v>173</v>
      </c>
      <c r="C718" s="41" t="s">
        <v>2668</v>
      </c>
      <c r="D718" s="122" t="s">
        <v>1696</v>
      </c>
      <c r="E718" s="41" t="s">
        <v>1502</v>
      </c>
      <c r="F718" s="163">
        <v>30</v>
      </c>
      <c r="G718" s="161"/>
      <c r="H718" s="189">
        <f t="shared" si="67"/>
        <v>0</v>
      </c>
      <c r="J718" s="204" t="s">
        <v>2932</v>
      </c>
      <c r="K718" s="39" t="s">
        <v>58</v>
      </c>
      <c r="L718" s="205">
        <v>30</v>
      </c>
      <c r="M718" s="205">
        <v>7.79</v>
      </c>
      <c r="N718" s="205">
        <v>233.7</v>
      </c>
      <c r="O718" s="214">
        <f t="shared" si="68"/>
        <v>0</v>
      </c>
      <c r="V718" s="314">
        <v>233.7</v>
      </c>
      <c r="W718" s="214">
        <f t="shared" ref="W718:W781" si="69">H718-V718</f>
        <v>-233.7</v>
      </c>
    </row>
    <row r="719" spans="1:23" x14ac:dyDescent="0.25">
      <c r="A719" s="25" t="s">
        <v>1246</v>
      </c>
      <c r="B719" s="41" t="s">
        <v>1247</v>
      </c>
      <c r="C719" s="41" t="s">
        <v>2668</v>
      </c>
      <c r="D719" s="122" t="s">
        <v>1655</v>
      </c>
      <c r="E719" s="41" t="s">
        <v>1656</v>
      </c>
      <c r="F719" s="163">
        <v>2160</v>
      </c>
      <c r="G719" s="161"/>
      <c r="H719" s="189">
        <f t="shared" si="67"/>
        <v>0</v>
      </c>
      <c r="J719" s="204" t="s">
        <v>3329</v>
      </c>
      <c r="K719" s="39" t="s">
        <v>2980</v>
      </c>
      <c r="L719" s="205">
        <v>2160</v>
      </c>
      <c r="M719" s="205">
        <v>2.04</v>
      </c>
      <c r="N719" s="205">
        <v>4406.3999999999996</v>
      </c>
      <c r="O719" s="214">
        <f t="shared" si="68"/>
        <v>0</v>
      </c>
      <c r="V719" s="314">
        <v>5032.8</v>
      </c>
      <c r="W719" s="214">
        <f t="shared" si="69"/>
        <v>-5032.8</v>
      </c>
    </row>
    <row r="720" spans="1:23" x14ac:dyDescent="0.25">
      <c r="A720" s="25" t="s">
        <v>1248</v>
      </c>
      <c r="B720" s="41" t="s">
        <v>1249</v>
      </c>
      <c r="C720" s="41" t="s">
        <v>2668</v>
      </c>
      <c r="D720" s="122" t="s">
        <v>1657</v>
      </c>
      <c r="E720" s="41" t="s">
        <v>1507</v>
      </c>
      <c r="F720" s="163">
        <v>280</v>
      </c>
      <c r="G720" s="161"/>
      <c r="H720" s="189">
        <f t="shared" si="67"/>
        <v>0</v>
      </c>
      <c r="J720" s="204" t="s">
        <v>3330</v>
      </c>
      <c r="K720" s="39" t="s">
        <v>40</v>
      </c>
      <c r="L720" s="205">
        <v>280</v>
      </c>
      <c r="M720" s="205">
        <v>7.79</v>
      </c>
      <c r="N720" s="205">
        <v>2181.1999999999998</v>
      </c>
      <c r="O720" s="214">
        <f t="shared" si="68"/>
        <v>0</v>
      </c>
      <c r="V720" s="314">
        <v>2181.1999999999998</v>
      </c>
      <c r="W720" s="214">
        <f t="shared" si="69"/>
        <v>-2181.1999999999998</v>
      </c>
    </row>
    <row r="721" spans="1:23" ht="24" x14ac:dyDescent="0.25">
      <c r="A721" s="25" t="s">
        <v>1250</v>
      </c>
      <c r="B721" s="41" t="s">
        <v>1251</v>
      </c>
      <c r="C721" s="41" t="s">
        <v>2668</v>
      </c>
      <c r="D721" s="122" t="s">
        <v>1607</v>
      </c>
      <c r="E721" s="41" t="s">
        <v>1595</v>
      </c>
      <c r="F721" s="163">
        <v>1</v>
      </c>
      <c r="G721" s="161"/>
      <c r="H721" s="189">
        <f t="shared" si="67"/>
        <v>0</v>
      </c>
      <c r="J721" s="204" t="s">
        <v>3331</v>
      </c>
      <c r="K721" s="39" t="s">
        <v>2884</v>
      </c>
      <c r="L721" s="205">
        <v>1</v>
      </c>
      <c r="M721" s="205">
        <v>261.94</v>
      </c>
      <c r="N721" s="205">
        <v>261.94</v>
      </c>
      <c r="O721" s="214">
        <f t="shared" si="68"/>
        <v>0</v>
      </c>
      <c r="V721" s="314">
        <v>279.91000000000003</v>
      </c>
      <c r="W721" s="214">
        <f t="shared" si="69"/>
        <v>-279.91000000000003</v>
      </c>
    </row>
    <row r="722" spans="1:23" ht="24" x14ac:dyDescent="0.25">
      <c r="A722" s="25" t="s">
        <v>1252</v>
      </c>
      <c r="B722" s="41" t="s">
        <v>1253</v>
      </c>
      <c r="C722" s="41" t="s">
        <v>2668</v>
      </c>
      <c r="D722" s="122" t="s">
        <v>1610</v>
      </c>
      <c r="E722" s="41" t="s">
        <v>1527</v>
      </c>
      <c r="F722" s="163">
        <v>50</v>
      </c>
      <c r="G722" s="161"/>
      <c r="H722" s="189">
        <f t="shared" si="67"/>
        <v>0</v>
      </c>
      <c r="J722" s="204" t="s">
        <v>3332</v>
      </c>
      <c r="K722" s="39" t="s">
        <v>17</v>
      </c>
      <c r="L722" s="205">
        <v>50</v>
      </c>
      <c r="M722" s="205">
        <v>27.18</v>
      </c>
      <c r="N722" s="205">
        <v>1359</v>
      </c>
      <c r="O722" s="214">
        <f t="shared" si="68"/>
        <v>0</v>
      </c>
      <c r="V722" s="314">
        <v>1565</v>
      </c>
      <c r="W722" s="214">
        <f t="shared" si="69"/>
        <v>-1565</v>
      </c>
    </row>
    <row r="723" spans="1:23" x14ac:dyDescent="0.25">
      <c r="A723" s="25" t="s">
        <v>1254</v>
      </c>
      <c r="B723" s="41" t="s">
        <v>1255</v>
      </c>
      <c r="C723" s="41" t="s">
        <v>2668</v>
      </c>
      <c r="D723" s="122" t="s">
        <v>1729</v>
      </c>
      <c r="E723" s="41" t="s">
        <v>1656</v>
      </c>
      <c r="F723" s="163">
        <v>2160</v>
      </c>
      <c r="G723" s="161"/>
      <c r="H723" s="189">
        <f t="shared" si="67"/>
        <v>0</v>
      </c>
      <c r="J723" s="204" t="s">
        <v>3333</v>
      </c>
      <c r="K723" s="39" t="s">
        <v>2980</v>
      </c>
      <c r="L723" s="205">
        <v>2160</v>
      </c>
      <c r="M723" s="205">
        <v>18.47</v>
      </c>
      <c r="N723" s="205">
        <v>39895.199999999997</v>
      </c>
      <c r="O723" s="214">
        <f t="shared" si="68"/>
        <v>0</v>
      </c>
      <c r="V723" s="314">
        <v>55944</v>
      </c>
      <c r="W723" s="214">
        <f t="shared" si="69"/>
        <v>-55944</v>
      </c>
    </row>
    <row r="724" spans="1:23" x14ac:dyDescent="0.25">
      <c r="A724" s="25" t="s">
        <v>1256</v>
      </c>
      <c r="B724" s="41" t="s">
        <v>359</v>
      </c>
      <c r="C724" s="41" t="s">
        <v>2668</v>
      </c>
      <c r="D724" s="122" t="s">
        <v>1859</v>
      </c>
      <c r="E724" s="41" t="s">
        <v>1656</v>
      </c>
      <c r="F724" s="163">
        <v>2160</v>
      </c>
      <c r="G724" s="161"/>
      <c r="H724" s="189">
        <f t="shared" si="67"/>
        <v>0</v>
      </c>
      <c r="J724" s="204" t="s">
        <v>2998</v>
      </c>
      <c r="K724" s="39" t="s">
        <v>2980</v>
      </c>
      <c r="L724" s="205">
        <v>2160</v>
      </c>
      <c r="M724" s="205">
        <v>2.96</v>
      </c>
      <c r="N724" s="205">
        <v>6393.6</v>
      </c>
      <c r="O724" s="214">
        <f t="shared" si="68"/>
        <v>0</v>
      </c>
      <c r="V724" s="314">
        <v>8337.6</v>
      </c>
      <c r="W724" s="214">
        <f t="shared" si="69"/>
        <v>-8337.6</v>
      </c>
    </row>
    <row r="725" spans="1:23" ht="24" x14ac:dyDescent="0.25">
      <c r="A725" s="25" t="s">
        <v>1257</v>
      </c>
      <c r="B725" s="41" t="s">
        <v>1258</v>
      </c>
      <c r="C725" s="41" t="s">
        <v>2668</v>
      </c>
      <c r="D725" s="122" t="s">
        <v>1732</v>
      </c>
      <c r="E725" s="41" t="s">
        <v>1507</v>
      </c>
      <c r="F725" s="163">
        <v>108</v>
      </c>
      <c r="G725" s="161"/>
      <c r="H725" s="189">
        <f t="shared" si="67"/>
        <v>0</v>
      </c>
      <c r="J725" s="204" t="s">
        <v>3334</v>
      </c>
      <c r="K725" s="39" t="s">
        <v>40</v>
      </c>
      <c r="L725" s="205">
        <v>108</v>
      </c>
      <c r="M725" s="205">
        <v>295.45</v>
      </c>
      <c r="N725" s="205">
        <v>31908.6</v>
      </c>
      <c r="O725" s="214">
        <f t="shared" si="68"/>
        <v>0</v>
      </c>
      <c r="V725" s="314">
        <v>31908.6</v>
      </c>
      <c r="W725" s="214">
        <f t="shared" si="69"/>
        <v>-31908.6</v>
      </c>
    </row>
    <row r="726" spans="1:23" ht="24" x14ac:dyDescent="0.25">
      <c r="A726" s="25" t="s">
        <v>1259</v>
      </c>
      <c r="B726" s="41" t="s">
        <v>1260</v>
      </c>
      <c r="C726" s="41" t="s">
        <v>2668</v>
      </c>
      <c r="D726" s="122" t="s">
        <v>1731</v>
      </c>
      <c r="E726" s="41" t="s">
        <v>1502</v>
      </c>
      <c r="F726" s="163">
        <v>18</v>
      </c>
      <c r="G726" s="161"/>
      <c r="H726" s="189">
        <f t="shared" si="67"/>
        <v>0</v>
      </c>
      <c r="J726" s="204" t="s">
        <v>3335</v>
      </c>
      <c r="K726" s="39" t="s">
        <v>58</v>
      </c>
      <c r="L726" s="205">
        <v>18</v>
      </c>
      <c r="M726" s="205">
        <v>109.99</v>
      </c>
      <c r="N726" s="205">
        <v>1979.82</v>
      </c>
      <c r="O726" s="214">
        <f t="shared" si="68"/>
        <v>0</v>
      </c>
      <c r="V726" s="314">
        <v>2048.4</v>
      </c>
      <c r="W726" s="214">
        <f t="shared" si="69"/>
        <v>-2048.4</v>
      </c>
    </row>
    <row r="727" spans="1:23" x14ac:dyDescent="0.25">
      <c r="A727" s="25" t="s">
        <v>1261</v>
      </c>
      <c r="B727" s="41" t="s">
        <v>1262</v>
      </c>
      <c r="C727" s="41" t="s">
        <v>2668</v>
      </c>
      <c r="D727" s="122" t="s">
        <v>1733</v>
      </c>
      <c r="E727" s="41" t="s">
        <v>1502</v>
      </c>
      <c r="F727" s="161">
        <v>72</v>
      </c>
      <c r="G727" s="161"/>
      <c r="H727" s="189">
        <f t="shared" si="67"/>
        <v>0</v>
      </c>
      <c r="J727" s="204" t="s">
        <v>3336</v>
      </c>
      <c r="K727" s="39" t="s">
        <v>58</v>
      </c>
      <c r="L727" s="205">
        <v>72</v>
      </c>
      <c r="M727" s="205">
        <v>145.41999999999999</v>
      </c>
      <c r="N727" s="205">
        <v>10470.24</v>
      </c>
      <c r="O727" s="214">
        <f t="shared" si="68"/>
        <v>0</v>
      </c>
      <c r="V727" s="314">
        <v>10526.4</v>
      </c>
      <c r="W727" s="214">
        <f t="shared" si="69"/>
        <v>-10526.4</v>
      </c>
    </row>
    <row r="728" spans="1:23" x14ac:dyDescent="0.25">
      <c r="A728" s="25" t="s">
        <v>1263</v>
      </c>
      <c r="B728" s="41" t="s">
        <v>196</v>
      </c>
      <c r="C728" s="41" t="s">
        <v>2668</v>
      </c>
      <c r="D728" s="122" t="s">
        <v>1737</v>
      </c>
      <c r="E728" s="41" t="s">
        <v>1507</v>
      </c>
      <c r="F728" s="161">
        <v>480</v>
      </c>
      <c r="G728" s="161"/>
      <c r="H728" s="189">
        <f t="shared" si="67"/>
        <v>0</v>
      </c>
      <c r="J728" s="204" t="s">
        <v>2941</v>
      </c>
      <c r="K728" s="39" t="s">
        <v>40</v>
      </c>
      <c r="L728" s="205">
        <v>480</v>
      </c>
      <c r="M728" s="205">
        <v>11.04</v>
      </c>
      <c r="N728" s="205">
        <v>5299.2</v>
      </c>
      <c r="O728" s="214">
        <f t="shared" si="68"/>
        <v>0</v>
      </c>
      <c r="V728" s="314">
        <v>5582.4</v>
      </c>
      <c r="W728" s="214">
        <f t="shared" si="69"/>
        <v>-5582.4</v>
      </c>
    </row>
    <row r="729" spans="1:23" x14ac:dyDescent="0.25">
      <c r="A729" s="25" t="s">
        <v>1264</v>
      </c>
      <c r="B729" s="41" t="s">
        <v>231</v>
      </c>
      <c r="C729" s="41" t="s">
        <v>2668</v>
      </c>
      <c r="D729" s="122" t="s">
        <v>1739</v>
      </c>
      <c r="E729" s="41" t="s">
        <v>1507</v>
      </c>
      <c r="F729" s="161">
        <v>480</v>
      </c>
      <c r="G729" s="161"/>
      <c r="H729" s="189">
        <f t="shared" si="67"/>
        <v>0</v>
      </c>
      <c r="J729" s="204" t="s">
        <v>2953</v>
      </c>
      <c r="K729" s="39" t="s">
        <v>40</v>
      </c>
      <c r="L729" s="205">
        <v>480</v>
      </c>
      <c r="M729" s="205">
        <v>25.49</v>
      </c>
      <c r="N729" s="205">
        <v>12235.2</v>
      </c>
      <c r="O729" s="214">
        <f t="shared" si="68"/>
        <v>0</v>
      </c>
      <c r="V729" s="314">
        <v>12840</v>
      </c>
      <c r="W729" s="214">
        <f t="shared" si="69"/>
        <v>-12840</v>
      </c>
    </row>
    <row r="730" spans="1:23" x14ac:dyDescent="0.25">
      <c r="A730" s="25" t="s">
        <v>1265</v>
      </c>
      <c r="B730" s="41" t="s">
        <v>255</v>
      </c>
      <c r="C730" s="41" t="s">
        <v>2668</v>
      </c>
      <c r="D730" s="122" t="s">
        <v>1734</v>
      </c>
      <c r="E730" s="41" t="s">
        <v>1606</v>
      </c>
      <c r="F730" s="161">
        <v>10.8</v>
      </c>
      <c r="G730" s="161"/>
      <c r="H730" s="189">
        <f t="shared" si="67"/>
        <v>0</v>
      </c>
      <c r="J730" s="204" t="s">
        <v>2962</v>
      </c>
      <c r="K730" s="39" t="s">
        <v>2891</v>
      </c>
      <c r="L730" s="205">
        <v>10.8</v>
      </c>
      <c r="M730" s="205">
        <v>731.82</v>
      </c>
      <c r="N730" s="205">
        <v>7903.66</v>
      </c>
      <c r="O730" s="214">
        <f t="shared" si="68"/>
        <v>0</v>
      </c>
      <c r="V730" s="314">
        <v>8196.77</v>
      </c>
      <c r="W730" s="214">
        <f t="shared" si="69"/>
        <v>-8196.77</v>
      </c>
    </row>
    <row r="731" spans="1:23" x14ac:dyDescent="0.25">
      <c r="A731" s="25" t="s">
        <v>1266</v>
      </c>
      <c r="B731" s="41" t="s">
        <v>273</v>
      </c>
      <c r="C731" s="41" t="s">
        <v>2668</v>
      </c>
      <c r="D731" s="122" t="s">
        <v>1745</v>
      </c>
      <c r="E731" s="41" t="s">
        <v>1507</v>
      </c>
      <c r="F731" s="161">
        <v>216</v>
      </c>
      <c r="G731" s="161"/>
      <c r="H731" s="189">
        <f t="shared" si="67"/>
        <v>0</v>
      </c>
      <c r="J731" s="204" t="s">
        <v>2970</v>
      </c>
      <c r="K731" s="39" t="s">
        <v>40</v>
      </c>
      <c r="L731" s="205">
        <v>216</v>
      </c>
      <c r="M731" s="205">
        <v>37.159999999999997</v>
      </c>
      <c r="N731" s="205">
        <v>8026.56</v>
      </c>
      <c r="O731" s="214">
        <f t="shared" si="68"/>
        <v>0</v>
      </c>
      <c r="V731" s="314">
        <v>8149.68</v>
      </c>
      <c r="W731" s="214">
        <f t="shared" si="69"/>
        <v>-8149.68</v>
      </c>
    </row>
    <row r="732" spans="1:23" x14ac:dyDescent="0.25">
      <c r="A732" s="25" t="s">
        <v>1267</v>
      </c>
      <c r="B732" s="41" t="s">
        <v>235</v>
      </c>
      <c r="C732" s="41" t="s">
        <v>2668</v>
      </c>
      <c r="D732" s="122" t="s">
        <v>1862</v>
      </c>
      <c r="E732" s="41" t="s">
        <v>1507</v>
      </c>
      <c r="F732" s="161">
        <v>480</v>
      </c>
      <c r="G732" s="161"/>
      <c r="H732" s="189">
        <f t="shared" si="67"/>
        <v>0</v>
      </c>
      <c r="J732" s="204" t="s">
        <v>2955</v>
      </c>
      <c r="K732" s="39" t="s">
        <v>40</v>
      </c>
      <c r="L732" s="205">
        <v>480</v>
      </c>
      <c r="M732" s="205">
        <v>30.26</v>
      </c>
      <c r="N732" s="205">
        <v>14524.8</v>
      </c>
      <c r="O732" s="214">
        <f t="shared" si="68"/>
        <v>0</v>
      </c>
      <c r="V732" s="314">
        <v>14923.2</v>
      </c>
      <c r="W732" s="214">
        <f t="shared" si="69"/>
        <v>-14923.2</v>
      </c>
    </row>
    <row r="733" spans="1:23" x14ac:dyDescent="0.25">
      <c r="A733" s="25" t="s">
        <v>1268</v>
      </c>
      <c r="B733" s="41" t="s">
        <v>224</v>
      </c>
      <c r="C733" s="41" t="s">
        <v>2668</v>
      </c>
      <c r="D733" s="122" t="s">
        <v>1865</v>
      </c>
      <c r="E733" s="41" t="s">
        <v>1507</v>
      </c>
      <c r="F733" s="161">
        <v>56.5</v>
      </c>
      <c r="G733" s="161"/>
      <c r="H733" s="189">
        <f t="shared" si="67"/>
        <v>0</v>
      </c>
      <c r="J733" s="204" t="s">
        <v>2951</v>
      </c>
      <c r="K733" s="39" t="s">
        <v>40</v>
      </c>
      <c r="L733" s="205">
        <v>56.5</v>
      </c>
      <c r="M733" s="205">
        <v>44.51</v>
      </c>
      <c r="N733" s="205">
        <v>2514.8200000000002</v>
      </c>
      <c r="O733" s="214">
        <f t="shared" si="68"/>
        <v>0</v>
      </c>
      <c r="V733" s="314">
        <v>2586.0100000000002</v>
      </c>
      <c r="W733" s="214">
        <f t="shared" si="69"/>
        <v>-2586.0100000000002</v>
      </c>
    </row>
    <row r="734" spans="1:23" x14ac:dyDescent="0.25">
      <c r="A734" s="25" t="s">
        <v>1269</v>
      </c>
      <c r="B734" s="41" t="s">
        <v>1270</v>
      </c>
      <c r="C734" s="41" t="s">
        <v>2668</v>
      </c>
      <c r="D734" s="122" t="s">
        <v>1797</v>
      </c>
      <c r="E734" s="41" t="s">
        <v>1507</v>
      </c>
      <c r="F734" s="161">
        <v>10</v>
      </c>
      <c r="G734" s="161"/>
      <c r="H734" s="189">
        <f t="shared" si="67"/>
        <v>0</v>
      </c>
      <c r="J734" s="204" t="s">
        <v>3337</v>
      </c>
      <c r="K734" s="39" t="s">
        <v>40</v>
      </c>
      <c r="L734" s="205">
        <v>10</v>
      </c>
      <c r="M734" s="205">
        <v>1399.39</v>
      </c>
      <c r="N734" s="205">
        <v>13993.9</v>
      </c>
      <c r="O734" s="214">
        <f t="shared" si="68"/>
        <v>0</v>
      </c>
      <c r="V734" s="314">
        <v>15179.3</v>
      </c>
      <c r="W734" s="214">
        <f t="shared" si="69"/>
        <v>-15179.3</v>
      </c>
    </row>
    <row r="735" spans="1:23" x14ac:dyDescent="0.25">
      <c r="A735" s="25" t="s">
        <v>1271</v>
      </c>
      <c r="B735" s="41" t="s">
        <v>347</v>
      </c>
      <c r="C735" s="41" t="s">
        <v>2668</v>
      </c>
      <c r="D735" s="122" t="s">
        <v>1800</v>
      </c>
      <c r="E735" s="41" t="s">
        <v>1507</v>
      </c>
      <c r="F735" s="161">
        <v>12.6</v>
      </c>
      <c r="G735" s="161"/>
      <c r="H735" s="189">
        <f t="shared" si="67"/>
        <v>0</v>
      </c>
      <c r="J735" s="204" t="s">
        <v>2993</v>
      </c>
      <c r="K735" s="39" t="s">
        <v>40</v>
      </c>
      <c r="L735" s="205">
        <v>12.6</v>
      </c>
      <c r="M735" s="205">
        <v>1126.99</v>
      </c>
      <c r="N735" s="205">
        <v>14200.07</v>
      </c>
      <c r="O735" s="214">
        <f t="shared" si="68"/>
        <v>0</v>
      </c>
      <c r="V735" s="314">
        <v>13406.78</v>
      </c>
      <c r="W735" s="214">
        <f t="shared" si="69"/>
        <v>-13406.78</v>
      </c>
    </row>
    <row r="736" spans="1:23" x14ac:dyDescent="0.25">
      <c r="A736" s="26" t="s">
        <v>1272</v>
      </c>
      <c r="B736" s="48" t="s">
        <v>1273</v>
      </c>
      <c r="C736" s="48"/>
      <c r="D736" s="123"/>
      <c r="E736" s="49"/>
      <c r="F736" s="162"/>
      <c r="G736" s="162"/>
      <c r="H736" s="190">
        <f>H737+H746+H751+H756+H770+H816+H868</f>
        <v>0</v>
      </c>
      <c r="J736" s="216"/>
      <c r="K736" s="217"/>
      <c r="L736" s="218"/>
      <c r="M736" s="218"/>
      <c r="N736" s="205"/>
      <c r="O736" s="214">
        <f t="shared" si="68"/>
        <v>0</v>
      </c>
      <c r="V736" s="315">
        <v>8990328.25</v>
      </c>
      <c r="W736" s="214">
        <f t="shared" si="69"/>
        <v>-8990328.25</v>
      </c>
    </row>
    <row r="737" spans="1:23" x14ac:dyDescent="0.25">
      <c r="A737" s="26" t="s">
        <v>2426</v>
      </c>
      <c r="B737" s="41"/>
      <c r="C737" s="41"/>
      <c r="D737" s="129" t="s">
        <v>2419</v>
      </c>
      <c r="E737" s="132"/>
      <c r="F737" s="133"/>
      <c r="G737" s="133"/>
      <c r="H737" s="198">
        <f>SUM(H738:H745)</f>
        <v>0</v>
      </c>
      <c r="N737" s="206">
        <v>9800000</v>
      </c>
      <c r="O737" s="214">
        <f t="shared" si="68"/>
        <v>0</v>
      </c>
      <c r="V737" s="321">
        <v>1902359.6799999995</v>
      </c>
      <c r="W737" s="214">
        <f t="shared" si="69"/>
        <v>-1902359.6799999995</v>
      </c>
    </row>
    <row r="738" spans="1:23" ht="12" customHeight="1" x14ac:dyDescent="0.25">
      <c r="A738" s="30" t="s">
        <v>2427</v>
      </c>
      <c r="B738" s="42" t="s">
        <v>2327</v>
      </c>
      <c r="C738" s="42" t="s">
        <v>2668</v>
      </c>
      <c r="D738" s="122" t="s">
        <v>2328</v>
      </c>
      <c r="E738" s="41" t="s">
        <v>1527</v>
      </c>
      <c r="F738" s="222">
        <v>2</v>
      </c>
      <c r="G738" s="161"/>
      <c r="H738" s="225">
        <f t="shared" ref="H738:H745" si="70">ROUND((F738*G738),2)</f>
        <v>0</v>
      </c>
      <c r="J738" s="204" t="s">
        <v>3338</v>
      </c>
      <c r="K738" s="39" t="s">
        <v>3339</v>
      </c>
      <c r="L738" s="205">
        <v>1</v>
      </c>
      <c r="M738" s="205">
        <v>9800000</v>
      </c>
      <c r="N738" s="205">
        <v>9800000</v>
      </c>
      <c r="O738" s="214">
        <f t="shared" si="68"/>
        <v>1</v>
      </c>
      <c r="V738" s="314">
        <v>992738.5</v>
      </c>
      <c r="W738" s="214">
        <f t="shared" si="69"/>
        <v>-992738.5</v>
      </c>
    </row>
    <row r="739" spans="1:23" x14ac:dyDescent="0.25">
      <c r="A739" s="53" t="s">
        <v>2428</v>
      </c>
      <c r="B739" s="41" t="s">
        <v>2329</v>
      </c>
      <c r="C739" s="41" t="s">
        <v>2668</v>
      </c>
      <c r="D739" s="122" t="s">
        <v>2330</v>
      </c>
      <c r="E739" s="41" t="s">
        <v>1527</v>
      </c>
      <c r="F739" s="222">
        <v>30</v>
      </c>
      <c r="G739" s="161"/>
      <c r="H739" s="189">
        <f t="shared" si="70"/>
        <v>0</v>
      </c>
      <c r="N739" s="203">
        <v>747093.59</v>
      </c>
      <c r="O739" s="214">
        <f t="shared" si="68"/>
        <v>30</v>
      </c>
      <c r="V739" s="314">
        <v>560201.84</v>
      </c>
      <c r="W739" s="214">
        <f t="shared" si="69"/>
        <v>-560201.84</v>
      </c>
    </row>
    <row r="740" spans="1:23" x14ac:dyDescent="0.25">
      <c r="A740" s="53" t="s">
        <v>2429</v>
      </c>
      <c r="B740" s="41" t="s">
        <v>2158</v>
      </c>
      <c r="C740" s="41" t="s">
        <v>2668</v>
      </c>
      <c r="D740" s="122" t="s">
        <v>2159</v>
      </c>
      <c r="E740" s="41" t="s">
        <v>1527</v>
      </c>
      <c r="F740" s="222">
        <v>31</v>
      </c>
      <c r="G740" s="161"/>
      <c r="H740" s="189">
        <f t="shared" si="70"/>
        <v>0</v>
      </c>
      <c r="N740" s="215"/>
      <c r="O740" s="214"/>
      <c r="V740" s="314">
        <v>12132.47</v>
      </c>
      <c r="W740" s="214">
        <f t="shared" si="69"/>
        <v>-12132.47</v>
      </c>
    </row>
    <row r="741" spans="1:23" x14ac:dyDescent="0.25">
      <c r="A741" s="53" t="s">
        <v>2430</v>
      </c>
      <c r="B741" s="41" t="s">
        <v>2382</v>
      </c>
      <c r="C741" s="41" t="s">
        <v>2668</v>
      </c>
      <c r="D741" s="122" t="s">
        <v>2383</v>
      </c>
      <c r="E741" s="41" t="s">
        <v>1565</v>
      </c>
      <c r="F741" s="222">
        <v>2</v>
      </c>
      <c r="G741" s="161"/>
      <c r="H741" s="189">
        <f t="shared" si="70"/>
        <v>0</v>
      </c>
      <c r="N741" s="215"/>
      <c r="O741" s="214"/>
      <c r="V741" s="314">
        <v>2567.42</v>
      </c>
      <c r="W741" s="214">
        <f t="shared" si="69"/>
        <v>-2567.42</v>
      </c>
    </row>
    <row r="742" spans="1:23" ht="24" x14ac:dyDescent="0.25">
      <c r="A742" s="53" t="s">
        <v>2431</v>
      </c>
      <c r="B742" s="41" t="s">
        <v>2342</v>
      </c>
      <c r="C742" s="41" t="s">
        <v>2668</v>
      </c>
      <c r="D742" s="122" t="s">
        <v>2343</v>
      </c>
      <c r="E742" s="41" t="s">
        <v>1527</v>
      </c>
      <c r="F742" s="222">
        <v>20</v>
      </c>
      <c r="G742" s="161"/>
      <c r="H742" s="189">
        <f t="shared" si="70"/>
        <v>0</v>
      </c>
      <c r="N742" s="215"/>
      <c r="O742" s="214"/>
      <c r="V742" s="314">
        <v>180815.2</v>
      </c>
      <c r="W742" s="214">
        <f t="shared" si="69"/>
        <v>-180815.2</v>
      </c>
    </row>
    <row r="743" spans="1:23" ht="24" x14ac:dyDescent="0.25">
      <c r="A743" s="53" t="s">
        <v>2432</v>
      </c>
      <c r="B743" s="41" t="s">
        <v>2344</v>
      </c>
      <c r="C743" s="41" t="s">
        <v>2668</v>
      </c>
      <c r="D743" s="122" t="s">
        <v>2345</v>
      </c>
      <c r="E743" s="41" t="s">
        <v>1527</v>
      </c>
      <c r="F743" s="222">
        <v>10</v>
      </c>
      <c r="G743" s="161"/>
      <c r="H743" s="189">
        <f t="shared" si="70"/>
        <v>0</v>
      </c>
      <c r="N743" s="215"/>
      <c r="O743" s="214"/>
      <c r="V743" s="314">
        <v>92772.7</v>
      </c>
      <c r="W743" s="214">
        <f t="shared" si="69"/>
        <v>-92772.7</v>
      </c>
    </row>
    <row r="744" spans="1:23" x14ac:dyDescent="0.25">
      <c r="A744" s="53" t="s">
        <v>2433</v>
      </c>
      <c r="B744" s="41" t="s">
        <v>2160</v>
      </c>
      <c r="C744" s="41" t="s">
        <v>2668</v>
      </c>
      <c r="D744" s="122" t="s">
        <v>2161</v>
      </c>
      <c r="E744" s="41" t="s">
        <v>1527</v>
      </c>
      <c r="F744" s="222">
        <v>2</v>
      </c>
      <c r="G744" s="161"/>
      <c r="H744" s="189">
        <f t="shared" si="70"/>
        <v>0</v>
      </c>
      <c r="N744" s="215"/>
      <c r="O744" s="214"/>
      <c r="V744" s="314">
        <v>35830.9</v>
      </c>
      <c r="W744" s="214">
        <f t="shared" si="69"/>
        <v>-35830.9</v>
      </c>
    </row>
    <row r="745" spans="1:23" x14ac:dyDescent="0.25">
      <c r="A745" s="53" t="s">
        <v>2434</v>
      </c>
      <c r="B745" s="41" t="s">
        <v>2162</v>
      </c>
      <c r="C745" s="41" t="s">
        <v>2668</v>
      </c>
      <c r="D745" s="122" t="s">
        <v>2163</v>
      </c>
      <c r="E745" s="41" t="s">
        <v>1527</v>
      </c>
      <c r="F745" s="222">
        <v>5</v>
      </c>
      <c r="G745" s="161"/>
      <c r="H745" s="189">
        <f t="shared" si="70"/>
        <v>0</v>
      </c>
      <c r="N745" s="215"/>
      <c r="O745" s="214"/>
      <c r="V745" s="314">
        <v>25300.65</v>
      </c>
      <c r="W745" s="214">
        <f t="shared" si="69"/>
        <v>-25300.65</v>
      </c>
    </row>
    <row r="746" spans="1:23" x14ac:dyDescent="0.25">
      <c r="A746" s="26" t="s">
        <v>2435</v>
      </c>
      <c r="B746" s="41"/>
      <c r="C746" s="41"/>
      <c r="D746" s="129" t="s">
        <v>2420</v>
      </c>
      <c r="E746" s="41"/>
      <c r="F746" s="222"/>
      <c r="G746" s="161"/>
      <c r="H746" s="198">
        <f>SUM(H747:H750)</f>
        <v>0</v>
      </c>
      <c r="N746" s="215"/>
      <c r="O746" s="214"/>
      <c r="V746" s="321">
        <v>1965223.3699999999</v>
      </c>
      <c r="W746" s="214">
        <f t="shared" si="69"/>
        <v>-1965223.3699999999</v>
      </c>
    </row>
    <row r="747" spans="1:23" x14ac:dyDescent="0.25">
      <c r="A747" s="53" t="s">
        <v>2436</v>
      </c>
      <c r="B747" s="41" t="s">
        <v>2384</v>
      </c>
      <c r="C747" s="41" t="s">
        <v>2668</v>
      </c>
      <c r="D747" s="122" t="s">
        <v>2385</v>
      </c>
      <c r="E747" s="41" t="s">
        <v>1656</v>
      </c>
      <c r="F747" s="222">
        <f>26222+5000</f>
        <v>31222</v>
      </c>
      <c r="G747" s="161"/>
      <c r="H747" s="189">
        <f>ROUND((F747*G747),2)</f>
        <v>0</v>
      </c>
      <c r="N747" s="215"/>
      <c r="O747" s="214"/>
      <c r="V747" s="314">
        <v>1602625.26</v>
      </c>
      <c r="W747" s="214">
        <f t="shared" si="69"/>
        <v>-1602625.26</v>
      </c>
    </row>
    <row r="748" spans="1:23" x14ac:dyDescent="0.25">
      <c r="A748" s="53" t="s">
        <v>2437</v>
      </c>
      <c r="B748" s="41" t="s">
        <v>1831</v>
      </c>
      <c r="C748" s="41" t="s">
        <v>2668</v>
      </c>
      <c r="D748" s="122" t="s">
        <v>1832</v>
      </c>
      <c r="E748" s="41" t="s">
        <v>1507</v>
      </c>
      <c r="F748" s="222">
        <f>1659.6+2000</f>
        <v>3659.6</v>
      </c>
      <c r="G748" s="161"/>
      <c r="H748" s="189">
        <f>ROUND((F748*G748),2)</f>
        <v>0</v>
      </c>
      <c r="N748" s="215"/>
      <c r="O748" s="214"/>
      <c r="V748" s="314">
        <v>113776.96000000001</v>
      </c>
      <c r="W748" s="214">
        <f t="shared" si="69"/>
        <v>-113776.96000000001</v>
      </c>
    </row>
    <row r="749" spans="1:23" x14ac:dyDescent="0.25">
      <c r="A749" s="53" t="s">
        <v>2438</v>
      </c>
      <c r="B749" s="41" t="s">
        <v>1836</v>
      </c>
      <c r="C749" s="41" t="s">
        <v>2668</v>
      </c>
      <c r="D749" s="122" t="s">
        <v>1837</v>
      </c>
      <c r="E749" s="41" t="s">
        <v>1507</v>
      </c>
      <c r="F749" s="222">
        <f>1659.6+2000</f>
        <v>3659.6</v>
      </c>
      <c r="G749" s="161"/>
      <c r="H749" s="189">
        <f>ROUND((F749*G749),2)</f>
        <v>0</v>
      </c>
      <c r="N749" s="215"/>
      <c r="O749" s="214"/>
      <c r="V749" s="314">
        <v>155898.96</v>
      </c>
      <c r="W749" s="214">
        <f t="shared" si="69"/>
        <v>-155898.96</v>
      </c>
    </row>
    <row r="750" spans="1:23" x14ac:dyDescent="0.25">
      <c r="A750" s="53" t="s">
        <v>2439</v>
      </c>
      <c r="B750" s="41" t="s">
        <v>2201</v>
      </c>
      <c r="C750" s="41" t="s">
        <v>2668</v>
      </c>
      <c r="D750" s="122" t="s">
        <v>2202</v>
      </c>
      <c r="E750" s="41" t="s">
        <v>1502</v>
      </c>
      <c r="F750" s="222">
        <v>435.6</v>
      </c>
      <c r="G750" s="161"/>
      <c r="H750" s="189">
        <f>ROUND((F750*G750),2)</f>
        <v>0</v>
      </c>
      <c r="N750" s="215"/>
      <c r="O750" s="214"/>
      <c r="V750" s="314">
        <v>92922.19</v>
      </c>
      <c r="W750" s="214">
        <f t="shared" si="69"/>
        <v>-92922.19</v>
      </c>
    </row>
    <row r="751" spans="1:23" x14ac:dyDescent="0.25">
      <c r="A751" s="26" t="s">
        <v>2440</v>
      </c>
      <c r="B751" s="41"/>
      <c r="C751" s="41"/>
      <c r="D751" s="129" t="s">
        <v>2421</v>
      </c>
      <c r="E751" s="41"/>
      <c r="F751" s="222">
        <v>0</v>
      </c>
      <c r="G751" s="161"/>
      <c r="H751" s="198">
        <f>SUM(H752:H755)</f>
        <v>0</v>
      </c>
      <c r="N751" s="215"/>
      <c r="O751" s="214"/>
      <c r="V751" s="321">
        <v>307698.37</v>
      </c>
      <c r="W751" s="214">
        <f t="shared" si="69"/>
        <v>-307698.37</v>
      </c>
    </row>
    <row r="752" spans="1:23" x14ac:dyDescent="0.25">
      <c r="A752" s="53" t="s">
        <v>2441</v>
      </c>
      <c r="B752" s="41" t="s">
        <v>2336</v>
      </c>
      <c r="C752" s="41" t="s">
        <v>2668</v>
      </c>
      <c r="D752" s="122" t="s">
        <v>2337</v>
      </c>
      <c r="E752" s="41" t="s">
        <v>1507</v>
      </c>
      <c r="F752" s="222">
        <v>28.8</v>
      </c>
      <c r="G752" s="161"/>
      <c r="H752" s="189">
        <f>ROUND((F752*G752),2)</f>
        <v>0</v>
      </c>
      <c r="N752" s="215"/>
      <c r="O752" s="214"/>
      <c r="V752" s="314">
        <v>75661.63</v>
      </c>
      <c r="W752" s="214">
        <f t="shared" si="69"/>
        <v>-75661.63</v>
      </c>
    </row>
    <row r="753" spans="1:23" x14ac:dyDescent="0.25">
      <c r="A753" s="53" t="s">
        <v>2442</v>
      </c>
      <c r="B753" s="41" t="s">
        <v>2331</v>
      </c>
      <c r="C753" s="41" t="s">
        <v>2668</v>
      </c>
      <c r="D753" s="122" t="s">
        <v>2332</v>
      </c>
      <c r="E753" s="41" t="s">
        <v>1507</v>
      </c>
      <c r="F753" s="222">
        <v>52.7</v>
      </c>
      <c r="G753" s="161"/>
      <c r="H753" s="189">
        <f>ROUND((F753*G753),2)</f>
        <v>0</v>
      </c>
      <c r="N753" s="215"/>
      <c r="O753" s="214"/>
      <c r="V753" s="314">
        <v>75993.929999999993</v>
      </c>
      <c r="W753" s="214">
        <f t="shared" si="69"/>
        <v>-75993.929999999993</v>
      </c>
    </row>
    <row r="754" spans="1:23" x14ac:dyDescent="0.25">
      <c r="A754" s="53" t="s">
        <v>2443</v>
      </c>
      <c r="B754" s="41" t="s">
        <v>2340</v>
      </c>
      <c r="C754" s="41" t="s">
        <v>2668</v>
      </c>
      <c r="D754" s="122" t="s">
        <v>2341</v>
      </c>
      <c r="E754" s="41" t="s">
        <v>1507</v>
      </c>
      <c r="F754" s="161">
        <v>10.44</v>
      </c>
      <c r="G754" s="161"/>
      <c r="H754" s="189">
        <f>ROUND((F754*G754),2)</f>
        <v>0</v>
      </c>
      <c r="N754" s="215"/>
      <c r="O754" s="214"/>
      <c r="V754" s="314">
        <v>12753.61</v>
      </c>
      <c r="W754" s="214">
        <f t="shared" si="69"/>
        <v>-12753.61</v>
      </c>
    </row>
    <row r="755" spans="1:23" x14ac:dyDescent="0.25">
      <c r="A755" s="53" t="s">
        <v>2444</v>
      </c>
      <c r="B755" s="41" t="s">
        <v>2338</v>
      </c>
      <c r="C755" s="41" t="s">
        <v>2668</v>
      </c>
      <c r="D755" s="122" t="s">
        <v>2339</v>
      </c>
      <c r="E755" s="41" t="s">
        <v>1507</v>
      </c>
      <c r="F755" s="161">
        <v>80.5</v>
      </c>
      <c r="G755" s="161"/>
      <c r="H755" s="189">
        <f>ROUND((F755*G755),2)</f>
        <v>0</v>
      </c>
      <c r="N755" s="215"/>
      <c r="O755" s="214"/>
      <c r="V755" s="314">
        <v>143289.20000000001</v>
      </c>
      <c r="W755" s="214">
        <f t="shared" si="69"/>
        <v>-143289.20000000001</v>
      </c>
    </row>
    <row r="756" spans="1:23" x14ac:dyDescent="0.25">
      <c r="A756" s="26" t="s">
        <v>2445</v>
      </c>
      <c r="B756" s="41"/>
      <c r="C756" s="41"/>
      <c r="D756" s="129" t="s">
        <v>2422</v>
      </c>
      <c r="E756" s="41"/>
      <c r="F756" s="161"/>
      <c r="G756" s="161"/>
      <c r="H756" s="198">
        <f>SUM(H757:H769)</f>
        <v>0</v>
      </c>
      <c r="N756" s="215"/>
      <c r="O756" s="214"/>
      <c r="V756" s="321">
        <v>694073.55999999982</v>
      </c>
      <c r="W756" s="214">
        <f t="shared" si="69"/>
        <v>-694073.55999999982</v>
      </c>
    </row>
    <row r="757" spans="1:23" x14ac:dyDescent="0.25">
      <c r="A757" s="53" t="s">
        <v>2446</v>
      </c>
      <c r="B757" s="41" t="s">
        <v>2333</v>
      </c>
      <c r="C757" s="41" t="s">
        <v>2668</v>
      </c>
      <c r="D757" s="122" t="s">
        <v>2334</v>
      </c>
      <c r="E757" s="41" t="s">
        <v>1527</v>
      </c>
      <c r="F757" s="161">
        <v>7</v>
      </c>
      <c r="G757" s="161"/>
      <c r="H757" s="189">
        <f t="shared" ref="H757:H769" si="71">ROUND((F757*G757),2)</f>
        <v>0</v>
      </c>
      <c r="N757" s="215"/>
      <c r="O757" s="214"/>
      <c r="V757" s="314">
        <v>65071.37</v>
      </c>
      <c r="W757" s="214">
        <f t="shared" si="69"/>
        <v>-65071.37</v>
      </c>
    </row>
    <row r="758" spans="1:23" x14ac:dyDescent="0.25">
      <c r="A758" s="53" t="s">
        <v>2447</v>
      </c>
      <c r="B758" s="41" t="s">
        <v>2210</v>
      </c>
      <c r="C758" s="41" t="s">
        <v>2668</v>
      </c>
      <c r="D758" s="122" t="s">
        <v>2211</v>
      </c>
      <c r="E758" s="41" t="s">
        <v>1502</v>
      </c>
      <c r="F758" s="161">
        <v>1047.5999999999999</v>
      </c>
      <c r="G758" s="161"/>
      <c r="H758" s="189">
        <f t="shared" si="71"/>
        <v>0</v>
      </c>
      <c r="N758" s="215"/>
      <c r="O758" s="214"/>
      <c r="V758" s="314">
        <v>106352.35</v>
      </c>
      <c r="W758" s="214">
        <f t="shared" si="69"/>
        <v>-106352.35</v>
      </c>
    </row>
    <row r="759" spans="1:23" x14ac:dyDescent="0.25">
      <c r="A759" s="53" t="s">
        <v>2448</v>
      </c>
      <c r="B759" s="41" t="s">
        <v>2212</v>
      </c>
      <c r="C759" s="41" t="s">
        <v>2668</v>
      </c>
      <c r="D759" s="122" t="s">
        <v>2213</v>
      </c>
      <c r="E759" s="41" t="s">
        <v>1502</v>
      </c>
      <c r="F759" s="161">
        <v>511.2</v>
      </c>
      <c r="G759" s="161"/>
      <c r="H759" s="189">
        <f t="shared" si="71"/>
        <v>0</v>
      </c>
      <c r="N759" s="215"/>
      <c r="O759" s="214"/>
      <c r="V759" s="314">
        <v>68516.14</v>
      </c>
      <c r="W759" s="214">
        <f t="shared" si="69"/>
        <v>-68516.14</v>
      </c>
    </row>
    <row r="760" spans="1:23" x14ac:dyDescent="0.25">
      <c r="A760" s="53" t="s">
        <v>2449</v>
      </c>
      <c r="B760" s="41" t="s">
        <v>2214</v>
      </c>
      <c r="C760" s="41" t="s">
        <v>2668</v>
      </c>
      <c r="D760" s="122" t="s">
        <v>2215</v>
      </c>
      <c r="E760" s="41" t="s">
        <v>1502</v>
      </c>
      <c r="F760" s="161">
        <v>514.79999999999995</v>
      </c>
      <c r="G760" s="161"/>
      <c r="H760" s="189">
        <f t="shared" si="71"/>
        <v>0</v>
      </c>
      <c r="N760" s="215"/>
      <c r="O760" s="214"/>
      <c r="V760" s="314">
        <v>80133.77</v>
      </c>
      <c r="W760" s="214">
        <f t="shared" si="69"/>
        <v>-80133.77</v>
      </c>
    </row>
    <row r="761" spans="1:23" x14ac:dyDescent="0.25">
      <c r="A761" s="53" t="s">
        <v>2450</v>
      </c>
      <c r="B761" s="41" t="s">
        <v>2216</v>
      </c>
      <c r="C761" s="41" t="s">
        <v>2668</v>
      </c>
      <c r="D761" s="122" t="s">
        <v>2217</v>
      </c>
      <c r="E761" s="41" t="s">
        <v>1502</v>
      </c>
      <c r="F761" s="161">
        <v>338.4</v>
      </c>
      <c r="G761" s="161"/>
      <c r="H761" s="189">
        <f t="shared" si="71"/>
        <v>0</v>
      </c>
      <c r="N761" s="215"/>
      <c r="O761" s="214"/>
      <c r="V761" s="314">
        <v>74948.83</v>
      </c>
      <c r="W761" s="214">
        <f t="shared" si="69"/>
        <v>-74948.83</v>
      </c>
    </row>
    <row r="762" spans="1:23" x14ac:dyDescent="0.25">
      <c r="A762" s="53" t="s">
        <v>2451</v>
      </c>
      <c r="B762" s="41" t="s">
        <v>2220</v>
      </c>
      <c r="C762" s="41" t="s">
        <v>2668</v>
      </c>
      <c r="D762" s="122" t="s">
        <v>2221</v>
      </c>
      <c r="E762" s="41" t="s">
        <v>1502</v>
      </c>
      <c r="F762" s="161">
        <v>140.4</v>
      </c>
      <c r="G762" s="161"/>
      <c r="H762" s="189">
        <f t="shared" si="71"/>
        <v>0</v>
      </c>
      <c r="N762" s="215"/>
      <c r="O762" s="214"/>
      <c r="V762" s="314">
        <v>43285.32</v>
      </c>
      <c r="W762" s="214">
        <f t="shared" si="69"/>
        <v>-43285.32</v>
      </c>
    </row>
    <row r="763" spans="1:23" x14ac:dyDescent="0.25">
      <c r="A763" s="53" t="s">
        <v>2452</v>
      </c>
      <c r="B763" s="41" t="s">
        <v>2222</v>
      </c>
      <c r="C763" s="41" t="s">
        <v>2668</v>
      </c>
      <c r="D763" s="122" t="s">
        <v>2223</v>
      </c>
      <c r="E763" s="41" t="s">
        <v>1502</v>
      </c>
      <c r="F763" s="161">
        <v>288</v>
      </c>
      <c r="G763" s="161"/>
      <c r="H763" s="189">
        <f t="shared" si="71"/>
        <v>0</v>
      </c>
      <c r="N763" s="215"/>
      <c r="O763" s="214"/>
      <c r="V763" s="314">
        <v>118356.48</v>
      </c>
      <c r="W763" s="214">
        <f t="shared" si="69"/>
        <v>-118356.48</v>
      </c>
    </row>
    <row r="764" spans="1:23" ht="24" x14ac:dyDescent="0.25">
      <c r="A764" s="53" t="s">
        <v>2453</v>
      </c>
      <c r="B764" s="41" t="s">
        <v>1838</v>
      </c>
      <c r="C764" s="41" t="s">
        <v>2668</v>
      </c>
      <c r="D764" s="122" t="s">
        <v>1839</v>
      </c>
      <c r="E764" s="41" t="s">
        <v>1502</v>
      </c>
      <c r="F764" s="161">
        <v>1047.5999999999999</v>
      </c>
      <c r="G764" s="161"/>
      <c r="H764" s="189">
        <f t="shared" si="71"/>
        <v>0</v>
      </c>
      <c r="N764" s="215"/>
      <c r="O764" s="214"/>
      <c r="V764" s="314">
        <v>38708.82</v>
      </c>
      <c r="W764" s="214">
        <f t="shared" si="69"/>
        <v>-38708.82</v>
      </c>
    </row>
    <row r="765" spans="1:23" ht="24" x14ac:dyDescent="0.25">
      <c r="A765" s="53" t="s">
        <v>2454</v>
      </c>
      <c r="B765" s="41" t="s">
        <v>1840</v>
      </c>
      <c r="C765" s="41" t="s">
        <v>2668</v>
      </c>
      <c r="D765" s="122" t="s">
        <v>1841</v>
      </c>
      <c r="E765" s="41" t="s">
        <v>1502</v>
      </c>
      <c r="F765" s="161">
        <v>511.2</v>
      </c>
      <c r="G765" s="161"/>
      <c r="H765" s="189">
        <f t="shared" si="71"/>
        <v>0</v>
      </c>
      <c r="N765" s="215"/>
      <c r="O765" s="214"/>
      <c r="V765" s="314">
        <v>20759.830000000002</v>
      </c>
      <c r="W765" s="214">
        <f t="shared" si="69"/>
        <v>-20759.830000000002</v>
      </c>
    </row>
    <row r="766" spans="1:23" ht="24" x14ac:dyDescent="0.25">
      <c r="A766" s="53" t="s">
        <v>2455</v>
      </c>
      <c r="B766" s="41" t="s">
        <v>1842</v>
      </c>
      <c r="C766" s="41" t="s">
        <v>2668</v>
      </c>
      <c r="D766" s="122" t="s">
        <v>1843</v>
      </c>
      <c r="E766" s="41" t="s">
        <v>1502</v>
      </c>
      <c r="F766" s="161">
        <v>514.79999999999995</v>
      </c>
      <c r="G766" s="161"/>
      <c r="H766" s="189">
        <f t="shared" si="71"/>
        <v>0</v>
      </c>
      <c r="N766" s="215"/>
      <c r="O766" s="214"/>
      <c r="V766" s="314">
        <v>22821.08</v>
      </c>
      <c r="W766" s="214">
        <f t="shared" si="69"/>
        <v>-22821.08</v>
      </c>
    </row>
    <row r="767" spans="1:23" ht="24" x14ac:dyDescent="0.25">
      <c r="A767" s="53" t="s">
        <v>2456</v>
      </c>
      <c r="B767" s="41" t="s">
        <v>1844</v>
      </c>
      <c r="C767" s="41" t="s">
        <v>2668</v>
      </c>
      <c r="D767" s="122" t="s">
        <v>1845</v>
      </c>
      <c r="E767" s="41" t="s">
        <v>1502</v>
      </c>
      <c r="F767" s="161">
        <v>338.4</v>
      </c>
      <c r="G767" s="161"/>
      <c r="H767" s="189">
        <f t="shared" si="71"/>
        <v>0</v>
      </c>
      <c r="N767" s="215"/>
      <c r="O767" s="214"/>
      <c r="V767" s="314">
        <v>18659.38</v>
      </c>
      <c r="W767" s="214">
        <f t="shared" si="69"/>
        <v>-18659.38</v>
      </c>
    </row>
    <row r="768" spans="1:23" ht="24" x14ac:dyDescent="0.25">
      <c r="A768" s="53" t="s">
        <v>2457</v>
      </c>
      <c r="B768" s="41" t="s">
        <v>1846</v>
      </c>
      <c r="C768" s="41" t="s">
        <v>2668</v>
      </c>
      <c r="D768" s="122" t="s">
        <v>1847</v>
      </c>
      <c r="E768" s="41" t="s">
        <v>1502</v>
      </c>
      <c r="F768" s="161">
        <v>140.4</v>
      </c>
      <c r="G768" s="161"/>
      <c r="H768" s="189">
        <f t="shared" si="71"/>
        <v>0</v>
      </c>
      <c r="N768" s="215"/>
      <c r="O768" s="214"/>
      <c r="V768" s="314">
        <v>9851.8700000000008</v>
      </c>
      <c r="W768" s="214">
        <f t="shared" si="69"/>
        <v>-9851.8700000000008</v>
      </c>
    </row>
    <row r="769" spans="1:23" ht="24" x14ac:dyDescent="0.25">
      <c r="A769" s="53" t="s">
        <v>2458</v>
      </c>
      <c r="B769" s="41" t="s">
        <v>1848</v>
      </c>
      <c r="C769" s="41" t="s">
        <v>2668</v>
      </c>
      <c r="D769" s="122" t="s">
        <v>1849</v>
      </c>
      <c r="E769" s="41" t="s">
        <v>1502</v>
      </c>
      <c r="F769" s="161">
        <v>288</v>
      </c>
      <c r="G769" s="161"/>
      <c r="H769" s="189">
        <f t="shared" si="71"/>
        <v>0</v>
      </c>
      <c r="N769" s="215"/>
      <c r="O769" s="214"/>
      <c r="V769" s="314">
        <v>26608.32</v>
      </c>
      <c r="W769" s="214">
        <f t="shared" si="69"/>
        <v>-26608.32</v>
      </c>
    </row>
    <row r="770" spans="1:23" x14ac:dyDescent="0.25">
      <c r="A770" s="26" t="s">
        <v>2459</v>
      </c>
      <c r="B770" s="41"/>
      <c r="C770" s="41"/>
      <c r="D770" s="129" t="s">
        <v>2423</v>
      </c>
      <c r="E770" s="41"/>
      <c r="F770" s="161"/>
      <c r="G770" s="161"/>
      <c r="H770" s="198">
        <f>SUM(H771:H815)</f>
        <v>0</v>
      </c>
      <c r="N770" s="215"/>
      <c r="O770" s="214"/>
      <c r="V770" s="321">
        <v>2430606.2400000012</v>
      </c>
      <c r="W770" s="214">
        <f t="shared" si="69"/>
        <v>-2430606.2400000012</v>
      </c>
    </row>
    <row r="771" spans="1:23" x14ac:dyDescent="0.25">
      <c r="A771" s="53" t="s">
        <v>2460</v>
      </c>
      <c r="B771" s="41" t="s">
        <v>1891</v>
      </c>
      <c r="C771" s="41" t="s">
        <v>2668</v>
      </c>
      <c r="D771" s="122" t="s">
        <v>1892</v>
      </c>
      <c r="E771" s="41" t="s">
        <v>1527</v>
      </c>
      <c r="F771" s="161">
        <v>12</v>
      </c>
      <c r="G771" s="161"/>
      <c r="H771" s="189">
        <f t="shared" ref="H771:H815" si="72">ROUND((F771*G771),2)</f>
        <v>0</v>
      </c>
      <c r="N771" s="215"/>
      <c r="O771" s="214"/>
      <c r="V771" s="314">
        <v>8151.84</v>
      </c>
      <c r="W771" s="214">
        <f t="shared" si="69"/>
        <v>-8151.84</v>
      </c>
    </row>
    <row r="772" spans="1:23" x14ac:dyDescent="0.25">
      <c r="A772" s="53" t="s">
        <v>2461</v>
      </c>
      <c r="B772" s="41" t="s">
        <v>2374</v>
      </c>
      <c r="C772" s="41" t="s">
        <v>2668</v>
      </c>
      <c r="D772" s="122" t="s">
        <v>2375</v>
      </c>
      <c r="E772" s="41" t="s">
        <v>1527</v>
      </c>
      <c r="F772" s="161">
        <v>12</v>
      </c>
      <c r="G772" s="161"/>
      <c r="H772" s="189">
        <f t="shared" si="72"/>
        <v>0</v>
      </c>
      <c r="N772" s="215"/>
      <c r="O772" s="214"/>
      <c r="V772" s="314">
        <v>54502.559999999998</v>
      </c>
      <c r="W772" s="214">
        <f t="shared" si="69"/>
        <v>-54502.559999999998</v>
      </c>
    </row>
    <row r="773" spans="1:23" x14ac:dyDescent="0.25">
      <c r="A773" s="53" t="s">
        <v>2462</v>
      </c>
      <c r="B773" s="41" t="s">
        <v>2376</v>
      </c>
      <c r="C773" s="41" t="s">
        <v>2668</v>
      </c>
      <c r="D773" s="122" t="s">
        <v>2377</v>
      </c>
      <c r="E773" s="41" t="s">
        <v>1527</v>
      </c>
      <c r="F773" s="161">
        <v>12</v>
      </c>
      <c r="G773" s="161"/>
      <c r="H773" s="189">
        <f t="shared" si="72"/>
        <v>0</v>
      </c>
      <c r="N773" s="215"/>
      <c r="O773" s="214"/>
      <c r="V773" s="314">
        <v>39684.839999999997</v>
      </c>
      <c r="W773" s="214">
        <f t="shared" si="69"/>
        <v>-39684.839999999997</v>
      </c>
    </row>
    <row r="774" spans="1:23" x14ac:dyDescent="0.25">
      <c r="A774" s="53" t="s">
        <v>2463</v>
      </c>
      <c r="B774" s="41" t="s">
        <v>2378</v>
      </c>
      <c r="C774" s="41" t="s">
        <v>2668</v>
      </c>
      <c r="D774" s="122" t="s">
        <v>2379</v>
      </c>
      <c r="E774" s="41" t="s">
        <v>1527</v>
      </c>
      <c r="F774" s="161">
        <v>12</v>
      </c>
      <c r="G774" s="161"/>
      <c r="H774" s="189">
        <f t="shared" si="72"/>
        <v>0</v>
      </c>
      <c r="N774" s="215"/>
      <c r="O774" s="214"/>
      <c r="V774" s="314">
        <v>55941.96</v>
      </c>
      <c r="W774" s="214">
        <f t="shared" si="69"/>
        <v>-55941.96</v>
      </c>
    </row>
    <row r="775" spans="1:23" x14ac:dyDescent="0.25">
      <c r="A775" s="53" t="s">
        <v>2464</v>
      </c>
      <c r="B775" s="41" t="s">
        <v>2380</v>
      </c>
      <c r="C775" s="41" t="s">
        <v>2668</v>
      </c>
      <c r="D775" s="122" t="s">
        <v>2381</v>
      </c>
      <c r="E775" s="41" t="s">
        <v>1527</v>
      </c>
      <c r="F775" s="161">
        <v>20</v>
      </c>
      <c r="G775" s="161"/>
      <c r="H775" s="189">
        <f t="shared" si="72"/>
        <v>0</v>
      </c>
      <c r="N775" s="215"/>
      <c r="O775" s="214"/>
      <c r="V775" s="314">
        <v>13460.52</v>
      </c>
      <c r="W775" s="214">
        <f t="shared" si="69"/>
        <v>-13460.52</v>
      </c>
    </row>
    <row r="776" spans="1:23" x14ac:dyDescent="0.25">
      <c r="A776" s="53" t="s">
        <v>2465</v>
      </c>
      <c r="B776" s="41" t="s">
        <v>2350</v>
      </c>
      <c r="C776" s="41" t="s">
        <v>2668</v>
      </c>
      <c r="D776" s="122" t="s">
        <v>2351</v>
      </c>
      <c r="E776" s="41" t="s">
        <v>1527</v>
      </c>
      <c r="F776" s="161">
        <v>20</v>
      </c>
      <c r="G776" s="161"/>
      <c r="H776" s="189">
        <f t="shared" si="72"/>
        <v>0</v>
      </c>
      <c r="N776" s="215"/>
      <c r="O776" s="214"/>
      <c r="V776" s="314">
        <v>2773.56</v>
      </c>
      <c r="W776" s="214">
        <f t="shared" si="69"/>
        <v>-2773.56</v>
      </c>
    </row>
    <row r="777" spans="1:23" x14ac:dyDescent="0.25">
      <c r="A777" s="53" t="s">
        <v>2466</v>
      </c>
      <c r="B777" s="41" t="s">
        <v>2346</v>
      </c>
      <c r="C777" s="41" t="s">
        <v>2668</v>
      </c>
      <c r="D777" s="122" t="s">
        <v>2347</v>
      </c>
      <c r="E777" s="41" t="s">
        <v>1527</v>
      </c>
      <c r="F777" s="161">
        <v>20</v>
      </c>
      <c r="G777" s="161"/>
      <c r="H777" s="189">
        <f t="shared" si="72"/>
        <v>0</v>
      </c>
      <c r="N777" s="215"/>
      <c r="O777" s="214"/>
      <c r="V777" s="314">
        <v>2115.84</v>
      </c>
      <c r="W777" s="214">
        <f t="shared" si="69"/>
        <v>-2115.84</v>
      </c>
    </row>
    <row r="778" spans="1:23" x14ac:dyDescent="0.25">
      <c r="A778" s="53" t="s">
        <v>2467</v>
      </c>
      <c r="B778" s="41" t="s">
        <v>2362</v>
      </c>
      <c r="C778" s="41" t="s">
        <v>2668</v>
      </c>
      <c r="D778" s="122" t="s">
        <v>2363</v>
      </c>
      <c r="E778" s="41" t="s">
        <v>1527</v>
      </c>
      <c r="F778" s="161">
        <v>20</v>
      </c>
      <c r="G778" s="161"/>
      <c r="H778" s="189">
        <f t="shared" si="72"/>
        <v>0</v>
      </c>
      <c r="N778" s="215"/>
      <c r="O778" s="214"/>
      <c r="V778" s="314">
        <v>19412.88</v>
      </c>
      <c r="W778" s="214">
        <f t="shared" si="69"/>
        <v>-19412.88</v>
      </c>
    </row>
    <row r="779" spans="1:23" x14ac:dyDescent="0.25">
      <c r="A779" s="53" t="s">
        <v>2468</v>
      </c>
      <c r="B779" s="41" t="s">
        <v>2360</v>
      </c>
      <c r="C779" s="41" t="s">
        <v>2668</v>
      </c>
      <c r="D779" s="122" t="s">
        <v>2361</v>
      </c>
      <c r="E779" s="41" t="s">
        <v>1527</v>
      </c>
      <c r="F779" s="161">
        <v>24</v>
      </c>
      <c r="G779" s="161"/>
      <c r="H779" s="189">
        <f t="shared" si="72"/>
        <v>0</v>
      </c>
      <c r="N779" s="215"/>
      <c r="O779" s="214"/>
      <c r="V779" s="314">
        <v>3060.24</v>
      </c>
      <c r="W779" s="214">
        <f t="shared" si="69"/>
        <v>-3060.24</v>
      </c>
    </row>
    <row r="780" spans="1:23" x14ac:dyDescent="0.25">
      <c r="A780" s="53" t="s">
        <v>2469</v>
      </c>
      <c r="B780" s="41" t="s">
        <v>2348</v>
      </c>
      <c r="C780" s="41" t="s">
        <v>2668</v>
      </c>
      <c r="D780" s="122" t="s">
        <v>2349</v>
      </c>
      <c r="E780" s="41" t="s">
        <v>1527</v>
      </c>
      <c r="F780" s="161">
        <v>32</v>
      </c>
      <c r="G780" s="161"/>
      <c r="H780" s="189">
        <f t="shared" si="72"/>
        <v>0</v>
      </c>
      <c r="N780" s="215"/>
      <c r="O780" s="214"/>
      <c r="V780" s="314">
        <v>803.2</v>
      </c>
      <c r="W780" s="214">
        <f t="shared" si="69"/>
        <v>-803.2</v>
      </c>
    </row>
    <row r="781" spans="1:23" x14ac:dyDescent="0.25">
      <c r="A781" s="53" t="s">
        <v>2470</v>
      </c>
      <c r="B781" s="41" t="s">
        <v>2364</v>
      </c>
      <c r="C781" s="41" t="s">
        <v>2668</v>
      </c>
      <c r="D781" s="122" t="s">
        <v>2365</v>
      </c>
      <c r="E781" s="41" t="s">
        <v>1527</v>
      </c>
      <c r="F781" s="161">
        <v>24</v>
      </c>
      <c r="G781" s="161"/>
      <c r="H781" s="189">
        <f t="shared" si="72"/>
        <v>0</v>
      </c>
      <c r="N781" s="215"/>
      <c r="O781" s="214"/>
      <c r="V781" s="314">
        <v>9217.68</v>
      </c>
      <c r="W781" s="214">
        <f t="shared" si="69"/>
        <v>-9217.68</v>
      </c>
    </row>
    <row r="782" spans="1:23" x14ac:dyDescent="0.25">
      <c r="A782" s="53" t="s">
        <v>2471</v>
      </c>
      <c r="B782" s="41" t="s">
        <v>2370</v>
      </c>
      <c r="C782" s="41" t="s">
        <v>2668</v>
      </c>
      <c r="D782" s="122" t="s">
        <v>2371</v>
      </c>
      <c r="E782" s="41" t="s">
        <v>1527</v>
      </c>
      <c r="F782" s="161">
        <v>24</v>
      </c>
      <c r="G782" s="161"/>
      <c r="H782" s="189">
        <f t="shared" si="72"/>
        <v>0</v>
      </c>
      <c r="N782" s="215"/>
      <c r="O782" s="214"/>
      <c r="V782" s="314">
        <v>28598.400000000001</v>
      </c>
      <c r="W782" s="214">
        <f t="shared" ref="W782:W845" si="73">H782-V782</f>
        <v>-28598.400000000001</v>
      </c>
    </row>
    <row r="783" spans="1:23" x14ac:dyDescent="0.25">
      <c r="A783" s="53" t="s">
        <v>2472</v>
      </c>
      <c r="B783" s="41" t="s">
        <v>2372</v>
      </c>
      <c r="C783" s="41" t="s">
        <v>2668</v>
      </c>
      <c r="D783" s="122" t="s">
        <v>2373</v>
      </c>
      <c r="E783" s="41" t="s">
        <v>1527</v>
      </c>
      <c r="F783" s="161">
        <v>24</v>
      </c>
      <c r="G783" s="161"/>
      <c r="H783" s="189">
        <f t="shared" si="72"/>
        <v>0</v>
      </c>
      <c r="N783" s="215"/>
      <c r="O783" s="214"/>
      <c r="V783" s="314">
        <v>27840.720000000001</v>
      </c>
      <c r="W783" s="214">
        <f t="shared" si="73"/>
        <v>-27840.720000000001</v>
      </c>
    </row>
    <row r="784" spans="1:23" x14ac:dyDescent="0.25">
      <c r="A784" s="53" t="s">
        <v>2473</v>
      </c>
      <c r="B784" s="41" t="s">
        <v>2352</v>
      </c>
      <c r="C784" s="41" t="s">
        <v>2668</v>
      </c>
      <c r="D784" s="122" t="s">
        <v>2353</v>
      </c>
      <c r="E784" s="41" t="s">
        <v>1527</v>
      </c>
      <c r="F784" s="161">
        <v>24</v>
      </c>
      <c r="G784" s="161"/>
      <c r="H784" s="189">
        <f t="shared" si="72"/>
        <v>0</v>
      </c>
      <c r="N784" s="215"/>
      <c r="O784" s="214"/>
      <c r="V784" s="314">
        <v>69902.399999999994</v>
      </c>
      <c r="W784" s="214">
        <f t="shared" si="73"/>
        <v>-69902.399999999994</v>
      </c>
    </row>
    <row r="785" spans="1:23" x14ac:dyDescent="0.25">
      <c r="A785" s="53" t="s">
        <v>2474</v>
      </c>
      <c r="B785" s="41" t="s">
        <v>2354</v>
      </c>
      <c r="C785" s="41" t="s">
        <v>2668</v>
      </c>
      <c r="D785" s="122" t="s">
        <v>2355</v>
      </c>
      <c r="E785" s="41" t="s">
        <v>1527</v>
      </c>
      <c r="F785" s="161">
        <v>24</v>
      </c>
      <c r="G785" s="161"/>
      <c r="H785" s="189">
        <f t="shared" si="72"/>
        <v>0</v>
      </c>
      <c r="N785" s="215"/>
      <c r="O785" s="214"/>
      <c r="V785" s="314">
        <v>57759.12</v>
      </c>
      <c r="W785" s="214">
        <f t="shared" si="73"/>
        <v>-57759.12</v>
      </c>
    </row>
    <row r="786" spans="1:23" x14ac:dyDescent="0.25">
      <c r="A786" s="53" t="s">
        <v>2475</v>
      </c>
      <c r="B786" s="41" t="s">
        <v>2366</v>
      </c>
      <c r="C786" s="41" t="s">
        <v>2668</v>
      </c>
      <c r="D786" s="122" t="s">
        <v>2367</v>
      </c>
      <c r="E786" s="41" t="s">
        <v>1527</v>
      </c>
      <c r="F786" s="222">
        <v>24</v>
      </c>
      <c r="G786" s="161"/>
      <c r="H786" s="189">
        <f t="shared" si="72"/>
        <v>0</v>
      </c>
      <c r="N786" s="215"/>
      <c r="O786" s="214"/>
      <c r="V786" s="314">
        <v>6048.48</v>
      </c>
      <c r="W786" s="214">
        <f t="shared" si="73"/>
        <v>-6048.48</v>
      </c>
    </row>
    <row r="787" spans="1:23" ht="24" x14ac:dyDescent="0.25">
      <c r="A787" s="53" t="s">
        <v>2476</v>
      </c>
      <c r="B787" s="41" t="s">
        <v>2038</v>
      </c>
      <c r="C787" s="41" t="s">
        <v>2668</v>
      </c>
      <c r="D787" s="122" t="s">
        <v>2039</v>
      </c>
      <c r="E787" s="41" t="s">
        <v>1502</v>
      </c>
      <c r="F787" s="222">
        <v>324</v>
      </c>
      <c r="G787" s="161"/>
      <c r="H787" s="189">
        <f t="shared" si="72"/>
        <v>0</v>
      </c>
      <c r="N787" s="215"/>
      <c r="O787" s="214"/>
      <c r="V787" s="314">
        <v>3171.96</v>
      </c>
      <c r="W787" s="214">
        <f t="shared" si="73"/>
        <v>-3171.96</v>
      </c>
    </row>
    <row r="788" spans="1:23" ht="24" x14ac:dyDescent="0.25">
      <c r="A788" s="53" t="s">
        <v>2477</v>
      </c>
      <c r="B788" s="41" t="s">
        <v>2036</v>
      </c>
      <c r="C788" s="41" t="s">
        <v>2668</v>
      </c>
      <c r="D788" s="122" t="s">
        <v>2037</v>
      </c>
      <c r="E788" s="41" t="s">
        <v>1502</v>
      </c>
      <c r="F788" s="222">
        <v>324</v>
      </c>
      <c r="G788" s="161"/>
      <c r="H788" s="189">
        <f t="shared" si="72"/>
        <v>0</v>
      </c>
      <c r="N788" s="215"/>
      <c r="O788" s="214"/>
      <c r="V788" s="314">
        <v>2365.1999999999998</v>
      </c>
      <c r="W788" s="214">
        <f t="shared" si="73"/>
        <v>-2365.1999999999998</v>
      </c>
    </row>
    <row r="789" spans="1:23" ht="24" x14ac:dyDescent="0.25">
      <c r="A789" s="53" t="s">
        <v>2478</v>
      </c>
      <c r="B789" s="41" t="s">
        <v>2042</v>
      </c>
      <c r="C789" s="41" t="s">
        <v>2668</v>
      </c>
      <c r="D789" s="122" t="s">
        <v>2043</v>
      </c>
      <c r="E789" s="41" t="s">
        <v>1502</v>
      </c>
      <c r="F789" s="222">
        <v>2721.6</v>
      </c>
      <c r="G789" s="161"/>
      <c r="H789" s="189">
        <f t="shared" si="72"/>
        <v>0</v>
      </c>
      <c r="N789" s="215"/>
      <c r="O789" s="214"/>
      <c r="V789" s="314">
        <v>51737.62</v>
      </c>
      <c r="W789" s="214">
        <f t="shared" si="73"/>
        <v>-51737.62</v>
      </c>
    </row>
    <row r="790" spans="1:23" x14ac:dyDescent="0.25">
      <c r="A790" s="53" t="s">
        <v>2479</v>
      </c>
      <c r="B790" s="41" t="s">
        <v>2009</v>
      </c>
      <c r="C790" s="41" t="s">
        <v>2668</v>
      </c>
      <c r="D790" s="122" t="s">
        <v>2010</v>
      </c>
      <c r="E790" s="41" t="s">
        <v>1502</v>
      </c>
      <c r="F790" s="222">
        <v>7290</v>
      </c>
      <c r="G790" s="161"/>
      <c r="H790" s="189">
        <f t="shared" si="72"/>
        <v>0</v>
      </c>
      <c r="N790" s="215"/>
      <c r="O790" s="214"/>
      <c r="V790" s="314">
        <v>33752.699999999997</v>
      </c>
      <c r="W790" s="214">
        <f t="shared" si="73"/>
        <v>-33752.699999999997</v>
      </c>
    </row>
    <row r="791" spans="1:23" x14ac:dyDescent="0.25">
      <c r="A791" s="53" t="s">
        <v>2480</v>
      </c>
      <c r="B791" s="41" t="s">
        <v>1996</v>
      </c>
      <c r="C791" s="41" t="s">
        <v>2668</v>
      </c>
      <c r="D791" s="122" t="s">
        <v>1997</v>
      </c>
      <c r="E791" s="41" t="s">
        <v>1502</v>
      </c>
      <c r="F791" s="222">
        <v>1070.5999999999999</v>
      </c>
      <c r="G791" s="161"/>
      <c r="H791" s="189">
        <f t="shared" si="72"/>
        <v>0</v>
      </c>
      <c r="N791" s="215"/>
      <c r="O791" s="214"/>
      <c r="V791" s="314">
        <v>394419.75</v>
      </c>
      <c r="W791" s="214">
        <f t="shared" si="73"/>
        <v>-394419.75</v>
      </c>
    </row>
    <row r="792" spans="1:23" x14ac:dyDescent="0.25">
      <c r="A792" s="53" t="s">
        <v>2481</v>
      </c>
      <c r="B792" s="41" t="s">
        <v>1983</v>
      </c>
      <c r="C792" s="41" t="s">
        <v>2668</v>
      </c>
      <c r="D792" s="122" t="s">
        <v>1984</v>
      </c>
      <c r="E792" s="41" t="s">
        <v>1502</v>
      </c>
      <c r="F792" s="222">
        <v>583.20000000000005</v>
      </c>
      <c r="G792" s="161"/>
      <c r="H792" s="189">
        <f t="shared" si="72"/>
        <v>0</v>
      </c>
      <c r="N792" s="215"/>
      <c r="O792" s="214"/>
      <c r="V792" s="314">
        <v>5091.34</v>
      </c>
      <c r="W792" s="214">
        <f t="shared" si="73"/>
        <v>-5091.34</v>
      </c>
    </row>
    <row r="793" spans="1:23" x14ac:dyDescent="0.25">
      <c r="A793" s="53" t="s">
        <v>2482</v>
      </c>
      <c r="B793" s="41" t="s">
        <v>1987</v>
      </c>
      <c r="C793" s="41" t="s">
        <v>2668</v>
      </c>
      <c r="D793" s="122" t="s">
        <v>1988</v>
      </c>
      <c r="E793" s="41" t="s">
        <v>1502</v>
      </c>
      <c r="F793" s="222">
        <v>194.4</v>
      </c>
      <c r="G793" s="161"/>
      <c r="H793" s="189">
        <f t="shared" si="72"/>
        <v>0</v>
      </c>
      <c r="N793" s="215"/>
      <c r="O793" s="214"/>
      <c r="V793" s="314">
        <v>2484.4299999999998</v>
      </c>
      <c r="W793" s="214">
        <f t="shared" si="73"/>
        <v>-2484.4299999999998</v>
      </c>
    </row>
    <row r="794" spans="1:23" x14ac:dyDescent="0.25">
      <c r="A794" s="53" t="s">
        <v>2483</v>
      </c>
      <c r="B794" s="41" t="s">
        <v>1989</v>
      </c>
      <c r="C794" s="41" t="s">
        <v>2668</v>
      </c>
      <c r="D794" s="122" t="s">
        <v>1990</v>
      </c>
      <c r="E794" s="41" t="s">
        <v>1502</v>
      </c>
      <c r="F794" s="222">
        <v>226.8</v>
      </c>
      <c r="G794" s="161"/>
      <c r="H794" s="189">
        <f t="shared" si="72"/>
        <v>0</v>
      </c>
      <c r="N794" s="215"/>
      <c r="O794" s="214"/>
      <c r="V794" s="314">
        <v>4694.76</v>
      </c>
      <c r="W794" s="214">
        <f t="shared" si="73"/>
        <v>-4694.76</v>
      </c>
    </row>
    <row r="795" spans="1:23" x14ac:dyDescent="0.25">
      <c r="A795" s="53" t="s">
        <v>2484</v>
      </c>
      <c r="B795" s="41" t="s">
        <v>1991</v>
      </c>
      <c r="C795" s="41" t="s">
        <v>2668</v>
      </c>
      <c r="D795" s="122" t="s">
        <v>1992</v>
      </c>
      <c r="E795" s="41" t="s">
        <v>1502</v>
      </c>
      <c r="F795" s="222">
        <v>129.6</v>
      </c>
      <c r="G795" s="161"/>
      <c r="H795" s="189">
        <f t="shared" si="72"/>
        <v>0</v>
      </c>
      <c r="N795" s="215"/>
      <c r="O795" s="214"/>
      <c r="V795" s="314">
        <v>3409.78</v>
      </c>
      <c r="W795" s="214">
        <f t="shared" si="73"/>
        <v>-3409.78</v>
      </c>
    </row>
    <row r="796" spans="1:23" x14ac:dyDescent="0.25">
      <c r="A796" s="53" t="s">
        <v>2485</v>
      </c>
      <c r="B796" s="41" t="s">
        <v>1960</v>
      </c>
      <c r="C796" s="41" t="s">
        <v>2668</v>
      </c>
      <c r="D796" s="122" t="s">
        <v>1961</v>
      </c>
      <c r="E796" s="41" t="s">
        <v>1502</v>
      </c>
      <c r="F796" s="222">
        <v>4261.6000000000004</v>
      </c>
      <c r="G796" s="161"/>
      <c r="H796" s="189">
        <f t="shared" si="72"/>
        <v>0</v>
      </c>
      <c r="N796" s="215"/>
      <c r="O796" s="214"/>
      <c r="V796" s="314">
        <v>222071.98</v>
      </c>
      <c r="W796" s="214">
        <f t="shared" si="73"/>
        <v>-222071.98</v>
      </c>
    </row>
    <row r="797" spans="1:23" x14ac:dyDescent="0.25">
      <c r="A797" s="53" t="s">
        <v>2486</v>
      </c>
      <c r="B797" s="41" t="s">
        <v>1962</v>
      </c>
      <c r="C797" s="41" t="s">
        <v>2668</v>
      </c>
      <c r="D797" s="122" t="s">
        <v>1963</v>
      </c>
      <c r="E797" s="41" t="s">
        <v>1502</v>
      </c>
      <c r="F797" s="161">
        <v>2332.8000000000002</v>
      </c>
      <c r="G797" s="161"/>
      <c r="H797" s="189">
        <f t="shared" si="72"/>
        <v>0</v>
      </c>
      <c r="N797" s="215"/>
      <c r="O797" s="214"/>
      <c r="V797" s="314">
        <v>147852.85999999999</v>
      </c>
      <c r="W797" s="214">
        <f t="shared" si="73"/>
        <v>-147852.85999999999</v>
      </c>
    </row>
    <row r="798" spans="1:23" x14ac:dyDescent="0.25">
      <c r="A798" s="53" t="s">
        <v>2487</v>
      </c>
      <c r="B798" s="41" t="s">
        <v>1964</v>
      </c>
      <c r="C798" s="41" t="s">
        <v>2668</v>
      </c>
      <c r="D798" s="122" t="s">
        <v>1965</v>
      </c>
      <c r="E798" s="41" t="s">
        <v>1502</v>
      </c>
      <c r="F798" s="161">
        <v>1555.2</v>
      </c>
      <c r="G798" s="161"/>
      <c r="H798" s="189">
        <f t="shared" si="72"/>
        <v>0</v>
      </c>
      <c r="N798" s="215"/>
      <c r="O798" s="214"/>
      <c r="V798" s="314">
        <v>150356.74</v>
      </c>
      <c r="W798" s="214">
        <f t="shared" si="73"/>
        <v>-150356.74</v>
      </c>
    </row>
    <row r="799" spans="1:23" x14ac:dyDescent="0.25">
      <c r="A799" s="53" t="s">
        <v>2488</v>
      </c>
      <c r="B799" s="41" t="s">
        <v>1966</v>
      </c>
      <c r="C799" s="41" t="s">
        <v>2668</v>
      </c>
      <c r="D799" s="122" t="s">
        <v>1967</v>
      </c>
      <c r="E799" s="41" t="s">
        <v>1502</v>
      </c>
      <c r="F799" s="161">
        <v>2582.4</v>
      </c>
      <c r="G799" s="161"/>
      <c r="H799" s="189">
        <f t="shared" si="72"/>
        <v>0</v>
      </c>
      <c r="N799" s="215"/>
      <c r="O799" s="214"/>
      <c r="V799" s="314">
        <v>306350.11</v>
      </c>
      <c r="W799" s="214">
        <f t="shared" si="73"/>
        <v>-306350.11</v>
      </c>
    </row>
    <row r="800" spans="1:23" x14ac:dyDescent="0.25">
      <c r="A800" s="53" t="s">
        <v>2489</v>
      </c>
      <c r="B800" s="41" t="s">
        <v>1968</v>
      </c>
      <c r="C800" s="41" t="s">
        <v>2668</v>
      </c>
      <c r="D800" s="122" t="s">
        <v>1969</v>
      </c>
      <c r="E800" s="41" t="s">
        <v>1502</v>
      </c>
      <c r="F800" s="161">
        <v>1166.4000000000001</v>
      </c>
      <c r="G800" s="161"/>
      <c r="H800" s="189">
        <f t="shared" si="72"/>
        <v>0</v>
      </c>
      <c r="N800" s="215"/>
      <c r="O800" s="214"/>
      <c r="V800" s="314">
        <v>201600.58</v>
      </c>
      <c r="W800" s="214">
        <f t="shared" si="73"/>
        <v>-201600.58</v>
      </c>
    </row>
    <row r="801" spans="1:23" x14ac:dyDescent="0.25">
      <c r="A801" s="53" t="s">
        <v>2490</v>
      </c>
      <c r="B801" s="41" t="s">
        <v>1899</v>
      </c>
      <c r="C801" s="41" t="s">
        <v>2668</v>
      </c>
      <c r="D801" s="122" t="s">
        <v>1900</v>
      </c>
      <c r="E801" s="41" t="s">
        <v>1507</v>
      </c>
      <c r="F801" s="161">
        <v>32.4</v>
      </c>
      <c r="G801" s="161"/>
      <c r="H801" s="189">
        <f t="shared" si="72"/>
        <v>0</v>
      </c>
      <c r="N801" s="215"/>
      <c r="O801" s="214"/>
      <c r="V801" s="314">
        <v>138544.34</v>
      </c>
      <c r="W801" s="214">
        <f t="shared" si="73"/>
        <v>-138544.34</v>
      </c>
    </row>
    <row r="802" spans="1:23" x14ac:dyDescent="0.25">
      <c r="A802" s="53" t="s">
        <v>2491</v>
      </c>
      <c r="B802" s="41" t="s">
        <v>1901</v>
      </c>
      <c r="C802" s="41" t="s">
        <v>2668</v>
      </c>
      <c r="D802" s="122" t="s">
        <v>1902</v>
      </c>
      <c r="E802" s="41" t="s">
        <v>1656</v>
      </c>
      <c r="F802" s="161">
        <v>194.4</v>
      </c>
      <c r="G802" s="161"/>
      <c r="H802" s="189">
        <f t="shared" si="72"/>
        <v>0</v>
      </c>
      <c r="N802" s="215"/>
      <c r="O802" s="214"/>
      <c r="V802" s="314">
        <v>21625.06</v>
      </c>
      <c r="W802" s="214">
        <f t="shared" si="73"/>
        <v>-21625.06</v>
      </c>
    </row>
    <row r="803" spans="1:23" ht="24" x14ac:dyDescent="0.25">
      <c r="A803" s="53" t="s">
        <v>2492</v>
      </c>
      <c r="B803" s="41" t="s">
        <v>1910</v>
      </c>
      <c r="C803" s="41" t="s">
        <v>2668</v>
      </c>
      <c r="D803" s="122" t="s">
        <v>1911</v>
      </c>
      <c r="E803" s="41" t="s">
        <v>1527</v>
      </c>
      <c r="F803" s="161">
        <v>32</v>
      </c>
      <c r="G803" s="161"/>
      <c r="H803" s="189">
        <f t="shared" si="72"/>
        <v>0</v>
      </c>
      <c r="N803" s="215"/>
      <c r="O803" s="214"/>
      <c r="V803" s="314">
        <v>21712</v>
      </c>
      <c r="W803" s="214">
        <f t="shared" si="73"/>
        <v>-21712</v>
      </c>
    </row>
    <row r="804" spans="1:23" x14ac:dyDescent="0.25">
      <c r="A804" s="53" t="s">
        <v>2493</v>
      </c>
      <c r="B804" s="41" t="s">
        <v>1908</v>
      </c>
      <c r="C804" s="41" t="s">
        <v>2668</v>
      </c>
      <c r="D804" s="122" t="s">
        <v>1909</v>
      </c>
      <c r="E804" s="41" t="s">
        <v>1527</v>
      </c>
      <c r="F804" s="161">
        <v>22</v>
      </c>
      <c r="G804" s="161"/>
      <c r="H804" s="189">
        <f t="shared" si="72"/>
        <v>0</v>
      </c>
      <c r="N804" s="215"/>
      <c r="O804" s="214"/>
      <c r="V804" s="314">
        <v>4548.9399999999996</v>
      </c>
      <c r="W804" s="214">
        <f t="shared" si="73"/>
        <v>-4548.9399999999996</v>
      </c>
    </row>
    <row r="805" spans="1:23" x14ac:dyDescent="0.25">
      <c r="A805" s="53" t="s">
        <v>2494</v>
      </c>
      <c r="B805" s="41" t="s">
        <v>2093</v>
      </c>
      <c r="C805" s="41" t="s">
        <v>2668</v>
      </c>
      <c r="D805" s="122" t="s">
        <v>2094</v>
      </c>
      <c r="E805" s="41" t="s">
        <v>1527</v>
      </c>
      <c r="F805" s="161">
        <v>22</v>
      </c>
      <c r="G805" s="161"/>
      <c r="H805" s="189">
        <f t="shared" si="72"/>
        <v>0</v>
      </c>
      <c r="N805" s="215"/>
      <c r="O805" s="214"/>
      <c r="V805" s="314">
        <v>27661.040000000001</v>
      </c>
      <c r="W805" s="214">
        <f t="shared" si="73"/>
        <v>-27661.040000000001</v>
      </c>
    </row>
    <row r="806" spans="1:23" x14ac:dyDescent="0.25">
      <c r="A806" s="53" t="s">
        <v>2495</v>
      </c>
      <c r="B806" s="41" t="s">
        <v>1936</v>
      </c>
      <c r="C806" s="41" t="s">
        <v>2668</v>
      </c>
      <c r="D806" s="122" t="s">
        <v>1937</v>
      </c>
      <c r="E806" s="41" t="s">
        <v>1527</v>
      </c>
      <c r="F806" s="161">
        <v>22</v>
      </c>
      <c r="G806" s="161"/>
      <c r="H806" s="189">
        <f t="shared" si="72"/>
        <v>0</v>
      </c>
      <c r="N806" s="215"/>
      <c r="O806" s="214"/>
      <c r="V806" s="314">
        <v>171442.26</v>
      </c>
      <c r="W806" s="214">
        <f t="shared" si="73"/>
        <v>-171442.26</v>
      </c>
    </row>
    <row r="807" spans="1:23" x14ac:dyDescent="0.25">
      <c r="A807" s="53" t="s">
        <v>2496</v>
      </c>
      <c r="B807" s="41" t="s">
        <v>2095</v>
      </c>
      <c r="C807" s="41" t="s">
        <v>2668</v>
      </c>
      <c r="D807" s="122" t="s">
        <v>2096</v>
      </c>
      <c r="E807" s="41" t="s">
        <v>1527</v>
      </c>
      <c r="F807" s="161">
        <v>22</v>
      </c>
      <c r="G807" s="161"/>
      <c r="H807" s="189">
        <f t="shared" si="72"/>
        <v>0</v>
      </c>
      <c r="N807" s="215"/>
      <c r="O807" s="214"/>
      <c r="V807" s="314">
        <v>62280.24</v>
      </c>
      <c r="W807" s="214">
        <f t="shared" si="73"/>
        <v>-62280.24</v>
      </c>
    </row>
    <row r="808" spans="1:23" x14ac:dyDescent="0.25">
      <c r="A808" s="53" t="s">
        <v>2497</v>
      </c>
      <c r="B808" s="41" t="s">
        <v>2111</v>
      </c>
      <c r="C808" s="41" t="s">
        <v>2668</v>
      </c>
      <c r="D808" s="122" t="s">
        <v>2112</v>
      </c>
      <c r="E808" s="41" t="s">
        <v>1527</v>
      </c>
      <c r="F808" s="161">
        <v>22</v>
      </c>
      <c r="G808" s="161"/>
      <c r="H808" s="189">
        <f t="shared" si="72"/>
        <v>0</v>
      </c>
      <c r="N808" s="215"/>
      <c r="O808" s="214"/>
      <c r="V808" s="314">
        <v>3789.94</v>
      </c>
      <c r="W808" s="214">
        <f t="shared" si="73"/>
        <v>-3789.94</v>
      </c>
    </row>
    <row r="809" spans="1:23" x14ac:dyDescent="0.25">
      <c r="A809" s="53" t="s">
        <v>2498</v>
      </c>
      <c r="B809" s="41" t="s">
        <v>2109</v>
      </c>
      <c r="C809" s="41" t="s">
        <v>2668</v>
      </c>
      <c r="D809" s="122" t="s">
        <v>2110</v>
      </c>
      <c r="E809" s="41" t="s">
        <v>1527</v>
      </c>
      <c r="F809" s="161">
        <v>22</v>
      </c>
      <c r="G809" s="161"/>
      <c r="H809" s="189">
        <f t="shared" si="72"/>
        <v>0</v>
      </c>
      <c r="N809" s="215"/>
      <c r="O809" s="214"/>
      <c r="V809" s="314">
        <v>2640</v>
      </c>
      <c r="W809" s="214">
        <f t="shared" si="73"/>
        <v>-2640</v>
      </c>
    </row>
    <row r="810" spans="1:23" x14ac:dyDescent="0.25">
      <c r="A810" s="53" t="s">
        <v>2499</v>
      </c>
      <c r="B810" s="41" t="s">
        <v>2113</v>
      </c>
      <c r="C810" s="41" t="s">
        <v>2668</v>
      </c>
      <c r="D810" s="122" t="s">
        <v>2114</v>
      </c>
      <c r="E810" s="41" t="s">
        <v>1527</v>
      </c>
      <c r="F810" s="161">
        <v>22</v>
      </c>
      <c r="G810" s="161"/>
      <c r="H810" s="189">
        <f t="shared" si="72"/>
        <v>0</v>
      </c>
      <c r="N810" s="215"/>
      <c r="O810" s="214"/>
      <c r="V810" s="314">
        <v>125.84</v>
      </c>
      <c r="W810" s="214">
        <f t="shared" si="73"/>
        <v>-125.84</v>
      </c>
    </row>
    <row r="811" spans="1:23" x14ac:dyDescent="0.25">
      <c r="A811" s="53" t="s">
        <v>2500</v>
      </c>
      <c r="B811" s="41" t="s">
        <v>1980</v>
      </c>
      <c r="C811" s="41" t="s">
        <v>2668</v>
      </c>
      <c r="D811" s="122" t="s">
        <v>1981</v>
      </c>
      <c r="E811" s="41" t="s">
        <v>1502</v>
      </c>
      <c r="F811" s="161">
        <v>194.4</v>
      </c>
      <c r="G811" s="161"/>
      <c r="H811" s="189">
        <f t="shared" si="72"/>
        <v>0</v>
      </c>
      <c r="N811" s="215"/>
      <c r="O811" s="214"/>
      <c r="V811" s="314">
        <v>15233.18</v>
      </c>
      <c r="W811" s="214">
        <f t="shared" si="73"/>
        <v>-15233.18</v>
      </c>
    </row>
    <row r="812" spans="1:23" x14ac:dyDescent="0.25">
      <c r="A812" s="53" t="s">
        <v>2501</v>
      </c>
      <c r="B812" s="41" t="s">
        <v>1933</v>
      </c>
      <c r="C812" s="41" t="s">
        <v>2668</v>
      </c>
      <c r="D812" s="122" t="s">
        <v>2653</v>
      </c>
      <c r="E812" s="41" t="s">
        <v>1527</v>
      </c>
      <c r="F812" s="161">
        <v>130</v>
      </c>
      <c r="G812" s="161"/>
      <c r="H812" s="189">
        <f t="shared" si="72"/>
        <v>0</v>
      </c>
      <c r="N812" s="215"/>
      <c r="O812" s="214"/>
      <c r="V812" s="314">
        <v>5835.7</v>
      </c>
      <c r="W812" s="214">
        <f t="shared" si="73"/>
        <v>-5835.7</v>
      </c>
    </row>
    <row r="813" spans="1:23" ht="24" x14ac:dyDescent="0.25">
      <c r="A813" s="53" t="s">
        <v>2502</v>
      </c>
      <c r="B813" s="41" t="s">
        <v>2044</v>
      </c>
      <c r="C813" s="41" t="s">
        <v>2668</v>
      </c>
      <c r="D813" s="122" t="s">
        <v>2045</v>
      </c>
      <c r="E813" s="41" t="s">
        <v>1502</v>
      </c>
      <c r="F813" s="161">
        <v>388.8</v>
      </c>
      <c r="G813" s="161"/>
      <c r="H813" s="189">
        <f t="shared" si="72"/>
        <v>0</v>
      </c>
      <c r="N813" s="215"/>
      <c r="O813" s="214"/>
      <c r="V813" s="314">
        <v>11158.56</v>
      </c>
      <c r="W813" s="214">
        <f t="shared" si="73"/>
        <v>-11158.56</v>
      </c>
    </row>
    <row r="814" spans="1:23" ht="24" x14ac:dyDescent="0.25">
      <c r="A814" s="53" t="s">
        <v>2503</v>
      </c>
      <c r="B814" s="41" t="s">
        <v>2050</v>
      </c>
      <c r="C814" s="41" t="s">
        <v>2668</v>
      </c>
      <c r="D814" s="122" t="s">
        <v>2051</v>
      </c>
      <c r="E814" s="41" t="s">
        <v>1502</v>
      </c>
      <c r="F814" s="161">
        <v>194.4</v>
      </c>
      <c r="G814" s="161"/>
      <c r="H814" s="189">
        <f t="shared" si="72"/>
        <v>0</v>
      </c>
      <c r="N814" s="215"/>
      <c r="O814" s="214"/>
      <c r="V814" s="314">
        <v>13574.95</v>
      </c>
      <c r="W814" s="214">
        <f t="shared" si="73"/>
        <v>-13574.95</v>
      </c>
    </row>
    <row r="815" spans="1:23" x14ac:dyDescent="0.25">
      <c r="A815" s="53" t="s">
        <v>2504</v>
      </c>
      <c r="B815" s="41" t="s">
        <v>2009</v>
      </c>
      <c r="C815" s="41" t="s">
        <v>2668</v>
      </c>
      <c r="D815" s="122" t="s">
        <v>2010</v>
      </c>
      <c r="E815" s="41" t="s">
        <v>1502</v>
      </c>
      <c r="F815" s="161">
        <v>388.8</v>
      </c>
      <c r="G815" s="161"/>
      <c r="H815" s="189">
        <f t="shared" si="72"/>
        <v>0</v>
      </c>
      <c r="N815" s="215"/>
      <c r="O815" s="214"/>
      <c r="V815" s="314">
        <v>1800.14</v>
      </c>
      <c r="W815" s="214">
        <f t="shared" si="73"/>
        <v>-1800.14</v>
      </c>
    </row>
    <row r="816" spans="1:23" x14ac:dyDescent="0.25">
      <c r="A816" s="26" t="s">
        <v>2505</v>
      </c>
      <c r="B816" s="41"/>
      <c r="C816" s="41"/>
      <c r="D816" s="129" t="s">
        <v>2424</v>
      </c>
      <c r="E816" s="41"/>
      <c r="F816" s="161"/>
      <c r="G816" s="161"/>
      <c r="H816" s="198">
        <f>SUM(H817:H867)</f>
        <v>0</v>
      </c>
      <c r="N816" s="215"/>
      <c r="O816" s="214"/>
      <c r="V816" s="321">
        <v>699073.67999999982</v>
      </c>
      <c r="W816" s="214">
        <f t="shared" si="73"/>
        <v>-699073.67999999982</v>
      </c>
    </row>
    <row r="817" spans="1:23" x14ac:dyDescent="0.25">
      <c r="A817" s="53" t="s">
        <v>2506</v>
      </c>
      <c r="B817" s="41" t="s">
        <v>1891</v>
      </c>
      <c r="C817" s="41" t="s">
        <v>2668</v>
      </c>
      <c r="D817" s="122" t="s">
        <v>1892</v>
      </c>
      <c r="E817" s="41" t="s">
        <v>1527</v>
      </c>
      <c r="F817" s="161">
        <v>4</v>
      </c>
      <c r="G817" s="161"/>
      <c r="H817" s="189">
        <f t="shared" ref="H817:H867" si="74">ROUND((F817*G817),2)</f>
        <v>0</v>
      </c>
      <c r="N817" s="215"/>
      <c r="O817" s="214"/>
      <c r="V817" s="314">
        <v>2717.28</v>
      </c>
      <c r="W817" s="214">
        <f t="shared" si="73"/>
        <v>-2717.28</v>
      </c>
    </row>
    <row r="818" spans="1:23" x14ac:dyDescent="0.25">
      <c r="A818" s="53" t="s">
        <v>2507</v>
      </c>
      <c r="B818" s="41" t="s">
        <v>2374</v>
      </c>
      <c r="C818" s="41" t="s">
        <v>2668</v>
      </c>
      <c r="D818" s="122" t="s">
        <v>2375</v>
      </c>
      <c r="E818" s="41" t="s">
        <v>1527</v>
      </c>
      <c r="F818" s="161">
        <v>4</v>
      </c>
      <c r="G818" s="161"/>
      <c r="H818" s="189">
        <f t="shared" si="74"/>
        <v>0</v>
      </c>
      <c r="N818" s="215"/>
      <c r="O818" s="214"/>
      <c r="V818" s="314">
        <v>18167.52</v>
      </c>
      <c r="W818" s="214">
        <f t="shared" si="73"/>
        <v>-18167.52</v>
      </c>
    </row>
    <row r="819" spans="1:23" x14ac:dyDescent="0.25">
      <c r="A819" s="53" t="s">
        <v>2508</v>
      </c>
      <c r="B819" s="41" t="s">
        <v>2376</v>
      </c>
      <c r="C819" s="41" t="s">
        <v>2668</v>
      </c>
      <c r="D819" s="122" t="s">
        <v>2377</v>
      </c>
      <c r="E819" s="41" t="s">
        <v>1527</v>
      </c>
      <c r="F819" s="161">
        <v>4</v>
      </c>
      <c r="G819" s="161"/>
      <c r="H819" s="189">
        <f t="shared" si="74"/>
        <v>0</v>
      </c>
      <c r="N819" s="215"/>
      <c r="O819" s="214"/>
      <c r="V819" s="314">
        <v>13228.28</v>
      </c>
      <c r="W819" s="214">
        <f t="shared" si="73"/>
        <v>-13228.28</v>
      </c>
    </row>
    <row r="820" spans="1:23" x14ac:dyDescent="0.25">
      <c r="A820" s="53" t="s">
        <v>2509</v>
      </c>
      <c r="B820" s="41" t="s">
        <v>2378</v>
      </c>
      <c r="C820" s="41" t="s">
        <v>2668</v>
      </c>
      <c r="D820" s="122" t="s">
        <v>2379</v>
      </c>
      <c r="E820" s="41" t="s">
        <v>1527</v>
      </c>
      <c r="F820" s="161">
        <v>4</v>
      </c>
      <c r="G820" s="161"/>
      <c r="H820" s="189">
        <f t="shared" si="74"/>
        <v>0</v>
      </c>
      <c r="N820" s="215"/>
      <c r="O820" s="214"/>
      <c r="V820" s="314">
        <v>18647.32</v>
      </c>
      <c r="W820" s="214">
        <f t="shared" si="73"/>
        <v>-18647.32</v>
      </c>
    </row>
    <row r="821" spans="1:23" x14ac:dyDescent="0.25">
      <c r="A821" s="53" t="s">
        <v>2510</v>
      </c>
      <c r="B821" s="41" t="s">
        <v>2380</v>
      </c>
      <c r="C821" s="41" t="s">
        <v>2668</v>
      </c>
      <c r="D821" s="122" t="s">
        <v>2381</v>
      </c>
      <c r="E821" s="41" t="s">
        <v>1527</v>
      </c>
      <c r="F821" s="161">
        <v>4</v>
      </c>
      <c r="G821" s="161"/>
      <c r="H821" s="189">
        <f t="shared" si="74"/>
        <v>0</v>
      </c>
      <c r="N821" s="215"/>
      <c r="O821" s="214"/>
      <c r="V821" s="314">
        <v>4486.84</v>
      </c>
      <c r="W821" s="214">
        <f t="shared" si="73"/>
        <v>-4486.84</v>
      </c>
    </row>
    <row r="822" spans="1:23" x14ac:dyDescent="0.25">
      <c r="A822" s="53" t="s">
        <v>2511</v>
      </c>
      <c r="B822" s="41" t="s">
        <v>2350</v>
      </c>
      <c r="C822" s="41" t="s">
        <v>2668</v>
      </c>
      <c r="D822" s="122" t="s">
        <v>2351</v>
      </c>
      <c r="E822" s="41" t="s">
        <v>1527</v>
      </c>
      <c r="F822" s="161">
        <v>4</v>
      </c>
      <c r="G822" s="161"/>
      <c r="H822" s="189">
        <f t="shared" si="74"/>
        <v>0</v>
      </c>
      <c r="N822" s="215"/>
      <c r="O822" s="214"/>
      <c r="V822" s="314">
        <v>924.52</v>
      </c>
      <c r="W822" s="214">
        <f t="shared" si="73"/>
        <v>-924.52</v>
      </c>
    </row>
    <row r="823" spans="1:23" x14ac:dyDescent="0.25">
      <c r="A823" s="53" t="s">
        <v>2512</v>
      </c>
      <c r="B823" s="41" t="s">
        <v>2346</v>
      </c>
      <c r="C823" s="41" t="s">
        <v>2668</v>
      </c>
      <c r="D823" s="122" t="s">
        <v>2347</v>
      </c>
      <c r="E823" s="41" t="s">
        <v>1527</v>
      </c>
      <c r="F823" s="161">
        <v>4</v>
      </c>
      <c r="G823" s="161"/>
      <c r="H823" s="189">
        <f t="shared" si="74"/>
        <v>0</v>
      </c>
      <c r="N823" s="215"/>
      <c r="O823" s="214"/>
      <c r="V823" s="314">
        <v>705.28</v>
      </c>
      <c r="W823" s="214">
        <f t="shared" si="73"/>
        <v>-705.28</v>
      </c>
    </row>
    <row r="824" spans="1:23" x14ac:dyDescent="0.25">
      <c r="A824" s="53" t="s">
        <v>2513</v>
      </c>
      <c r="B824" s="41" t="s">
        <v>2362</v>
      </c>
      <c r="C824" s="41" t="s">
        <v>2668</v>
      </c>
      <c r="D824" s="122" t="s">
        <v>2363</v>
      </c>
      <c r="E824" s="41" t="s">
        <v>1527</v>
      </c>
      <c r="F824" s="161">
        <v>4</v>
      </c>
      <c r="G824" s="161"/>
      <c r="H824" s="189">
        <f t="shared" si="74"/>
        <v>0</v>
      </c>
      <c r="N824" s="215"/>
      <c r="O824" s="214"/>
      <c r="V824" s="314">
        <v>6470.96</v>
      </c>
      <c r="W824" s="214">
        <f t="shared" si="73"/>
        <v>-6470.96</v>
      </c>
    </row>
    <row r="825" spans="1:23" x14ac:dyDescent="0.25">
      <c r="A825" s="53" t="s">
        <v>2514</v>
      </c>
      <c r="B825" s="41" t="s">
        <v>2360</v>
      </c>
      <c r="C825" s="41" t="s">
        <v>2668</v>
      </c>
      <c r="D825" s="122" t="s">
        <v>2361</v>
      </c>
      <c r="E825" s="41" t="s">
        <v>1527</v>
      </c>
      <c r="F825" s="161">
        <v>47</v>
      </c>
      <c r="G825" s="161"/>
      <c r="H825" s="189">
        <f t="shared" si="74"/>
        <v>0</v>
      </c>
      <c r="N825" s="215"/>
      <c r="O825" s="214"/>
      <c r="V825" s="314">
        <v>5992.97</v>
      </c>
      <c r="W825" s="214">
        <f t="shared" si="73"/>
        <v>-5992.97</v>
      </c>
    </row>
    <row r="826" spans="1:23" x14ac:dyDescent="0.25">
      <c r="A826" s="53" t="s">
        <v>2515</v>
      </c>
      <c r="B826" s="41" t="s">
        <v>2348</v>
      </c>
      <c r="C826" s="41" t="s">
        <v>2668</v>
      </c>
      <c r="D826" s="122" t="s">
        <v>2349</v>
      </c>
      <c r="E826" s="41" t="s">
        <v>1527</v>
      </c>
      <c r="F826" s="161">
        <v>4</v>
      </c>
      <c r="G826" s="161"/>
      <c r="H826" s="189">
        <f t="shared" si="74"/>
        <v>0</v>
      </c>
      <c r="N826" s="215"/>
      <c r="O826" s="214"/>
      <c r="V826" s="314">
        <v>100.4</v>
      </c>
      <c r="W826" s="214">
        <f t="shared" si="73"/>
        <v>-100.4</v>
      </c>
    </row>
    <row r="827" spans="1:23" x14ac:dyDescent="0.25">
      <c r="A827" s="53" t="s">
        <v>2516</v>
      </c>
      <c r="B827" s="41" t="s">
        <v>2364</v>
      </c>
      <c r="C827" s="41" t="s">
        <v>2668</v>
      </c>
      <c r="D827" s="122" t="s">
        <v>2365</v>
      </c>
      <c r="E827" s="41" t="s">
        <v>1527</v>
      </c>
      <c r="F827" s="161">
        <v>14</v>
      </c>
      <c r="G827" s="161"/>
      <c r="H827" s="189">
        <f t="shared" si="74"/>
        <v>0</v>
      </c>
      <c r="N827" s="215"/>
      <c r="O827" s="214"/>
      <c r="V827" s="314">
        <v>5376.98</v>
      </c>
      <c r="W827" s="214">
        <f t="shared" si="73"/>
        <v>-5376.98</v>
      </c>
    </row>
    <row r="828" spans="1:23" x14ac:dyDescent="0.25">
      <c r="A828" s="53" t="s">
        <v>2517</v>
      </c>
      <c r="B828" s="41" t="s">
        <v>2370</v>
      </c>
      <c r="C828" s="41" t="s">
        <v>2668</v>
      </c>
      <c r="D828" s="122" t="s">
        <v>2371</v>
      </c>
      <c r="E828" s="41" t="s">
        <v>1527</v>
      </c>
      <c r="F828" s="161">
        <v>22</v>
      </c>
      <c r="G828" s="161"/>
      <c r="H828" s="189">
        <f t="shared" si="74"/>
        <v>0</v>
      </c>
      <c r="N828" s="215"/>
      <c r="O828" s="214"/>
      <c r="V828" s="314">
        <v>26215.200000000001</v>
      </c>
      <c r="W828" s="214">
        <f t="shared" si="73"/>
        <v>-26215.200000000001</v>
      </c>
    </row>
    <row r="829" spans="1:23" x14ac:dyDescent="0.25">
      <c r="A829" s="53" t="s">
        <v>2518</v>
      </c>
      <c r="B829" s="41" t="s">
        <v>2372</v>
      </c>
      <c r="C829" s="41" t="s">
        <v>2668</v>
      </c>
      <c r="D829" s="122" t="s">
        <v>2373</v>
      </c>
      <c r="E829" s="41" t="s">
        <v>1527</v>
      </c>
      <c r="F829" s="161">
        <v>22</v>
      </c>
      <c r="G829" s="161"/>
      <c r="H829" s="189">
        <f t="shared" si="74"/>
        <v>0</v>
      </c>
      <c r="N829" s="215"/>
      <c r="O829" s="214"/>
      <c r="V829" s="314">
        <v>25520.66</v>
      </c>
      <c r="W829" s="214">
        <f t="shared" si="73"/>
        <v>-25520.66</v>
      </c>
    </row>
    <row r="830" spans="1:23" x14ac:dyDescent="0.25">
      <c r="A830" s="53" t="s">
        <v>2519</v>
      </c>
      <c r="B830" s="41" t="s">
        <v>2352</v>
      </c>
      <c r="C830" s="41" t="s">
        <v>2668</v>
      </c>
      <c r="D830" s="122" t="s">
        <v>2353</v>
      </c>
      <c r="E830" s="41" t="s">
        <v>1527</v>
      </c>
      <c r="F830" s="161">
        <v>22</v>
      </c>
      <c r="G830" s="161"/>
      <c r="H830" s="189">
        <f t="shared" si="74"/>
        <v>0</v>
      </c>
      <c r="N830" s="215"/>
      <c r="O830" s="214"/>
      <c r="V830" s="314">
        <v>64077.2</v>
      </c>
      <c r="W830" s="214">
        <f t="shared" si="73"/>
        <v>-64077.2</v>
      </c>
    </row>
    <row r="831" spans="1:23" x14ac:dyDescent="0.25">
      <c r="A831" s="53" t="s">
        <v>2520</v>
      </c>
      <c r="B831" s="41" t="s">
        <v>2354</v>
      </c>
      <c r="C831" s="41" t="s">
        <v>2668</v>
      </c>
      <c r="D831" s="122" t="s">
        <v>2355</v>
      </c>
      <c r="E831" s="41" t="s">
        <v>1527</v>
      </c>
      <c r="F831" s="161">
        <v>14</v>
      </c>
      <c r="G831" s="161"/>
      <c r="H831" s="189">
        <f t="shared" si="74"/>
        <v>0</v>
      </c>
      <c r="N831" s="215"/>
      <c r="O831" s="214"/>
      <c r="V831" s="314">
        <v>33692.82</v>
      </c>
      <c r="W831" s="214">
        <f t="shared" si="73"/>
        <v>-33692.82</v>
      </c>
    </row>
    <row r="832" spans="1:23" x14ac:dyDescent="0.25">
      <c r="A832" s="53" t="s">
        <v>2521</v>
      </c>
      <c r="B832" s="41" t="s">
        <v>2366</v>
      </c>
      <c r="C832" s="41" t="s">
        <v>2668</v>
      </c>
      <c r="D832" s="122" t="s">
        <v>2367</v>
      </c>
      <c r="E832" s="41" t="s">
        <v>1527</v>
      </c>
      <c r="F832" s="161">
        <v>25</v>
      </c>
      <c r="G832" s="161"/>
      <c r="H832" s="189">
        <f t="shared" si="74"/>
        <v>0</v>
      </c>
      <c r="N832" s="215"/>
      <c r="O832" s="214"/>
      <c r="V832" s="314">
        <v>6300.5</v>
      </c>
      <c r="W832" s="214">
        <f t="shared" si="73"/>
        <v>-6300.5</v>
      </c>
    </row>
    <row r="833" spans="1:23" x14ac:dyDescent="0.25">
      <c r="A833" s="53" t="s">
        <v>2522</v>
      </c>
      <c r="B833" s="41" t="s">
        <v>2368</v>
      </c>
      <c r="C833" s="41" t="s">
        <v>2668</v>
      </c>
      <c r="D833" s="122" t="s">
        <v>2369</v>
      </c>
      <c r="E833" s="41" t="s">
        <v>1527</v>
      </c>
      <c r="F833" s="161">
        <v>4</v>
      </c>
      <c r="G833" s="161"/>
      <c r="H833" s="189">
        <f t="shared" si="74"/>
        <v>0</v>
      </c>
      <c r="N833" s="215"/>
      <c r="O833" s="214"/>
      <c r="V833" s="314">
        <v>599.04</v>
      </c>
      <c r="W833" s="214">
        <f t="shared" si="73"/>
        <v>-599.04</v>
      </c>
    </row>
    <row r="834" spans="1:23" x14ac:dyDescent="0.25">
      <c r="A834" s="53" t="s">
        <v>2523</v>
      </c>
      <c r="B834" s="41" t="s">
        <v>2356</v>
      </c>
      <c r="C834" s="41" t="s">
        <v>2668</v>
      </c>
      <c r="D834" s="122" t="s">
        <v>2357</v>
      </c>
      <c r="E834" s="41" t="s">
        <v>1527</v>
      </c>
      <c r="F834" s="161">
        <v>14</v>
      </c>
      <c r="G834" s="161"/>
      <c r="H834" s="189">
        <f t="shared" si="74"/>
        <v>0</v>
      </c>
      <c r="N834" s="215"/>
      <c r="O834" s="214"/>
      <c r="V834" s="314">
        <v>15070.3</v>
      </c>
      <c r="W834" s="214">
        <f t="shared" si="73"/>
        <v>-15070.3</v>
      </c>
    </row>
    <row r="835" spans="1:23" x14ac:dyDescent="0.25">
      <c r="A835" s="53" t="s">
        <v>2524</v>
      </c>
      <c r="B835" s="41" t="s">
        <v>2358</v>
      </c>
      <c r="C835" s="41" t="s">
        <v>2668</v>
      </c>
      <c r="D835" s="122" t="s">
        <v>2359</v>
      </c>
      <c r="E835" s="41" t="s">
        <v>1527</v>
      </c>
      <c r="F835" s="222">
        <v>14</v>
      </c>
      <c r="G835" s="161"/>
      <c r="H835" s="189">
        <f t="shared" si="74"/>
        <v>0</v>
      </c>
      <c r="N835" s="215"/>
      <c r="O835" s="214"/>
      <c r="V835" s="314">
        <v>33311.040000000001</v>
      </c>
      <c r="W835" s="214">
        <f t="shared" si="73"/>
        <v>-33311.040000000001</v>
      </c>
    </row>
    <row r="836" spans="1:23" ht="24" x14ac:dyDescent="0.25">
      <c r="A836" s="53" t="s">
        <v>2525</v>
      </c>
      <c r="B836" s="41" t="s">
        <v>2044</v>
      </c>
      <c r="C836" s="41" t="s">
        <v>2668</v>
      </c>
      <c r="D836" s="122" t="s">
        <v>2045</v>
      </c>
      <c r="E836" s="41" t="s">
        <v>1502</v>
      </c>
      <c r="F836" s="222">
        <v>153</v>
      </c>
      <c r="G836" s="161"/>
      <c r="H836" s="189">
        <f t="shared" si="74"/>
        <v>0</v>
      </c>
      <c r="N836" s="215"/>
      <c r="O836" s="214"/>
      <c r="V836" s="314">
        <v>4391.1000000000004</v>
      </c>
      <c r="W836" s="214">
        <f t="shared" si="73"/>
        <v>-4391.1000000000004</v>
      </c>
    </row>
    <row r="837" spans="1:23" ht="24" x14ac:dyDescent="0.25">
      <c r="A837" s="53" t="s">
        <v>2526</v>
      </c>
      <c r="B837" s="41" t="s">
        <v>2050</v>
      </c>
      <c r="C837" s="41" t="s">
        <v>2668</v>
      </c>
      <c r="D837" s="122" t="s">
        <v>2051</v>
      </c>
      <c r="E837" s="41" t="s">
        <v>1502</v>
      </c>
      <c r="F837" s="222">
        <v>61.2</v>
      </c>
      <c r="G837" s="161"/>
      <c r="H837" s="189">
        <f t="shared" si="74"/>
        <v>0</v>
      </c>
      <c r="N837" s="215"/>
      <c r="O837" s="214"/>
      <c r="V837" s="314">
        <v>4273.6000000000004</v>
      </c>
      <c r="W837" s="214">
        <f t="shared" si="73"/>
        <v>-4273.6000000000004</v>
      </c>
    </row>
    <row r="838" spans="1:23" x14ac:dyDescent="0.25">
      <c r="A838" s="53" t="s">
        <v>2527</v>
      </c>
      <c r="B838" s="41" t="s">
        <v>2009</v>
      </c>
      <c r="C838" s="41" t="s">
        <v>2668</v>
      </c>
      <c r="D838" s="122" t="s">
        <v>2010</v>
      </c>
      <c r="E838" s="41" t="s">
        <v>1502</v>
      </c>
      <c r="F838" s="222">
        <v>720</v>
      </c>
      <c r="G838" s="161"/>
      <c r="H838" s="189">
        <f t="shared" si="74"/>
        <v>0</v>
      </c>
      <c r="N838" s="215"/>
      <c r="O838" s="214"/>
      <c r="V838" s="314">
        <v>3333.6</v>
      </c>
      <c r="W838" s="214">
        <f t="shared" si="73"/>
        <v>-3333.6</v>
      </c>
    </row>
    <row r="839" spans="1:23" x14ac:dyDescent="0.25">
      <c r="A839" s="53" t="s">
        <v>2528</v>
      </c>
      <c r="B839" s="41" t="s">
        <v>1996</v>
      </c>
      <c r="C839" s="41" t="s">
        <v>2668</v>
      </c>
      <c r="D839" s="122" t="s">
        <v>1997</v>
      </c>
      <c r="E839" s="41" t="s">
        <v>1502</v>
      </c>
      <c r="F839" s="222">
        <v>129.6</v>
      </c>
      <c r="G839" s="161"/>
      <c r="H839" s="189">
        <f t="shared" si="74"/>
        <v>0</v>
      </c>
      <c r="N839" s="215"/>
      <c r="O839" s="214"/>
      <c r="V839" s="314">
        <v>47745.94</v>
      </c>
      <c r="W839" s="214">
        <f t="shared" si="73"/>
        <v>-47745.94</v>
      </c>
    </row>
    <row r="840" spans="1:23" x14ac:dyDescent="0.25">
      <c r="A840" s="53" t="s">
        <v>2529</v>
      </c>
      <c r="B840" s="41" t="s">
        <v>1983</v>
      </c>
      <c r="C840" s="41" t="s">
        <v>2668</v>
      </c>
      <c r="D840" s="122" t="s">
        <v>1984</v>
      </c>
      <c r="E840" s="41" t="s">
        <v>1502</v>
      </c>
      <c r="F840" s="222">
        <v>21.6</v>
      </c>
      <c r="G840" s="161"/>
      <c r="H840" s="189">
        <f t="shared" si="74"/>
        <v>0</v>
      </c>
      <c r="N840" s="215"/>
      <c r="O840" s="214"/>
      <c r="V840" s="314">
        <v>188.57</v>
      </c>
      <c r="W840" s="214">
        <f t="shared" si="73"/>
        <v>-188.57</v>
      </c>
    </row>
    <row r="841" spans="1:23" x14ac:dyDescent="0.25">
      <c r="A841" s="53" t="s">
        <v>2530</v>
      </c>
      <c r="B841" s="41" t="s">
        <v>1987</v>
      </c>
      <c r="C841" s="41" t="s">
        <v>2668</v>
      </c>
      <c r="D841" s="122" t="s">
        <v>1988</v>
      </c>
      <c r="E841" s="41" t="s">
        <v>1502</v>
      </c>
      <c r="F841" s="222">
        <v>7.2</v>
      </c>
      <c r="G841" s="161"/>
      <c r="H841" s="189">
        <f t="shared" si="74"/>
        <v>0</v>
      </c>
      <c r="N841" s="215"/>
      <c r="O841" s="214"/>
      <c r="V841" s="314">
        <v>92.02</v>
      </c>
      <c r="W841" s="214">
        <f t="shared" si="73"/>
        <v>-92.02</v>
      </c>
    </row>
    <row r="842" spans="1:23" x14ac:dyDescent="0.25">
      <c r="A842" s="53" t="s">
        <v>2531</v>
      </c>
      <c r="B842" s="41" t="s">
        <v>1989</v>
      </c>
      <c r="C842" s="41" t="s">
        <v>2668</v>
      </c>
      <c r="D842" s="122" t="s">
        <v>1990</v>
      </c>
      <c r="E842" s="41" t="s">
        <v>1502</v>
      </c>
      <c r="F842" s="222">
        <v>21.6</v>
      </c>
      <c r="G842" s="161"/>
      <c r="H842" s="189">
        <f t="shared" si="74"/>
        <v>0</v>
      </c>
      <c r="N842" s="215"/>
      <c r="O842" s="214"/>
      <c r="V842" s="314">
        <v>447.12</v>
      </c>
      <c r="W842" s="214">
        <f t="shared" si="73"/>
        <v>-447.12</v>
      </c>
    </row>
    <row r="843" spans="1:23" x14ac:dyDescent="0.25">
      <c r="A843" s="53" t="s">
        <v>2532</v>
      </c>
      <c r="B843" s="41" t="s">
        <v>1991</v>
      </c>
      <c r="C843" s="41" t="s">
        <v>2668</v>
      </c>
      <c r="D843" s="122" t="s">
        <v>1992</v>
      </c>
      <c r="E843" s="41" t="s">
        <v>1502</v>
      </c>
      <c r="F843" s="222">
        <v>14.4</v>
      </c>
      <c r="G843" s="161"/>
      <c r="H843" s="189">
        <f t="shared" si="74"/>
        <v>0</v>
      </c>
      <c r="N843" s="215"/>
      <c r="O843" s="214"/>
      <c r="V843" s="314">
        <v>378.86</v>
      </c>
      <c r="W843" s="214">
        <f t="shared" si="73"/>
        <v>-378.86</v>
      </c>
    </row>
    <row r="844" spans="1:23" x14ac:dyDescent="0.25">
      <c r="A844" s="53" t="s">
        <v>2533</v>
      </c>
      <c r="B844" s="41" t="s">
        <v>1962</v>
      </c>
      <c r="C844" s="41" t="s">
        <v>2668</v>
      </c>
      <c r="D844" s="122" t="s">
        <v>1963</v>
      </c>
      <c r="E844" s="41" t="s">
        <v>1502</v>
      </c>
      <c r="F844" s="222">
        <v>57.6</v>
      </c>
      <c r="G844" s="161"/>
      <c r="H844" s="189">
        <f t="shared" si="74"/>
        <v>0</v>
      </c>
      <c r="N844" s="215"/>
      <c r="O844" s="214"/>
      <c r="V844" s="314">
        <v>3650.69</v>
      </c>
      <c r="W844" s="214">
        <f t="shared" si="73"/>
        <v>-3650.69</v>
      </c>
    </row>
    <row r="845" spans="1:23" x14ac:dyDescent="0.25">
      <c r="A845" s="53" t="s">
        <v>2534</v>
      </c>
      <c r="B845" s="41" t="s">
        <v>1968</v>
      </c>
      <c r="C845" s="41" t="s">
        <v>2668</v>
      </c>
      <c r="D845" s="122" t="s">
        <v>1969</v>
      </c>
      <c r="E845" s="41" t="s">
        <v>1502</v>
      </c>
      <c r="F845" s="222">
        <v>28.8</v>
      </c>
      <c r="G845" s="161"/>
      <c r="H845" s="189">
        <f t="shared" si="74"/>
        <v>0</v>
      </c>
      <c r="N845" s="215"/>
      <c r="O845" s="214"/>
      <c r="V845" s="314">
        <v>4977.79</v>
      </c>
      <c r="W845" s="214">
        <f t="shared" si="73"/>
        <v>-4977.79</v>
      </c>
    </row>
    <row r="846" spans="1:23" x14ac:dyDescent="0.25">
      <c r="A846" s="53" t="s">
        <v>2535</v>
      </c>
      <c r="B846" s="41" t="s">
        <v>1899</v>
      </c>
      <c r="C846" s="41" t="s">
        <v>2668</v>
      </c>
      <c r="D846" s="122" t="s">
        <v>1900</v>
      </c>
      <c r="E846" s="41" t="s">
        <v>1507</v>
      </c>
      <c r="F846" s="222">
        <v>10.8</v>
      </c>
      <c r="G846" s="161"/>
      <c r="H846" s="189">
        <f t="shared" si="74"/>
        <v>0</v>
      </c>
      <c r="N846" s="215"/>
      <c r="O846" s="214"/>
      <c r="V846" s="314">
        <v>46181.45</v>
      </c>
      <c r="W846" s="214">
        <f t="shared" ref="W846:W909" si="75">H846-V846</f>
        <v>-46181.45</v>
      </c>
    </row>
    <row r="847" spans="1:23" x14ac:dyDescent="0.25">
      <c r="A847" s="53" t="s">
        <v>2536</v>
      </c>
      <c r="B847" s="41" t="s">
        <v>1901</v>
      </c>
      <c r="C847" s="41" t="s">
        <v>2668</v>
      </c>
      <c r="D847" s="122" t="s">
        <v>1902</v>
      </c>
      <c r="E847" s="41" t="s">
        <v>1656</v>
      </c>
      <c r="F847" s="222">
        <v>43.2</v>
      </c>
      <c r="G847" s="161"/>
      <c r="H847" s="189">
        <f t="shared" si="74"/>
        <v>0</v>
      </c>
      <c r="N847" s="215"/>
      <c r="O847" s="214"/>
      <c r="V847" s="314">
        <v>4805.57</v>
      </c>
      <c r="W847" s="214">
        <f t="shared" si="75"/>
        <v>-4805.57</v>
      </c>
    </row>
    <row r="848" spans="1:23" ht="24" x14ac:dyDescent="0.25">
      <c r="A848" s="53" t="s">
        <v>2537</v>
      </c>
      <c r="B848" s="41" t="s">
        <v>1914</v>
      </c>
      <c r="C848" s="41" t="s">
        <v>2668</v>
      </c>
      <c r="D848" s="122" t="s">
        <v>1915</v>
      </c>
      <c r="E848" s="41" t="s">
        <v>1527</v>
      </c>
      <c r="F848" s="222">
        <v>4</v>
      </c>
      <c r="G848" s="161"/>
      <c r="H848" s="189">
        <f t="shared" si="74"/>
        <v>0</v>
      </c>
      <c r="N848" s="215"/>
      <c r="O848" s="214"/>
      <c r="V848" s="314">
        <v>44621.32</v>
      </c>
      <c r="W848" s="214">
        <f t="shared" si="75"/>
        <v>-44621.32</v>
      </c>
    </row>
    <row r="849" spans="1:23" x14ac:dyDescent="0.25">
      <c r="A849" s="53" t="s">
        <v>2538</v>
      </c>
      <c r="B849" s="41" t="s">
        <v>1908</v>
      </c>
      <c r="C849" s="41" t="s">
        <v>2668</v>
      </c>
      <c r="D849" s="122" t="s">
        <v>1909</v>
      </c>
      <c r="E849" s="41" t="s">
        <v>1527</v>
      </c>
      <c r="F849" s="222">
        <v>25</v>
      </c>
      <c r="G849" s="161"/>
      <c r="H849" s="189">
        <f t="shared" si="74"/>
        <v>0</v>
      </c>
      <c r="N849" s="215"/>
      <c r="O849" s="214"/>
      <c r="V849" s="314">
        <v>5169.25</v>
      </c>
      <c r="W849" s="214">
        <f t="shared" si="75"/>
        <v>-5169.25</v>
      </c>
    </row>
    <row r="850" spans="1:23" x14ac:dyDescent="0.25">
      <c r="A850" s="53" t="s">
        <v>2539</v>
      </c>
      <c r="B850" s="41" t="s">
        <v>1889</v>
      </c>
      <c r="C850" s="41" t="s">
        <v>2668</v>
      </c>
      <c r="D850" s="122" t="s">
        <v>1890</v>
      </c>
      <c r="E850" s="41" t="s">
        <v>1527</v>
      </c>
      <c r="F850" s="222">
        <v>18</v>
      </c>
      <c r="G850" s="161"/>
      <c r="H850" s="189">
        <f t="shared" si="74"/>
        <v>0</v>
      </c>
      <c r="N850" s="215"/>
      <c r="O850" s="214"/>
      <c r="V850" s="314">
        <v>69154.92</v>
      </c>
      <c r="W850" s="214">
        <f t="shared" si="75"/>
        <v>-69154.92</v>
      </c>
    </row>
    <row r="851" spans="1:23" x14ac:dyDescent="0.25">
      <c r="A851" s="53" t="s">
        <v>2540</v>
      </c>
      <c r="B851" s="41" t="s">
        <v>1938</v>
      </c>
      <c r="C851" s="41" t="s">
        <v>2668</v>
      </c>
      <c r="D851" s="122" t="s">
        <v>1939</v>
      </c>
      <c r="E851" s="41" t="s">
        <v>1527</v>
      </c>
      <c r="F851" s="222">
        <v>4</v>
      </c>
      <c r="G851" s="161"/>
      <c r="H851" s="189">
        <f t="shared" si="74"/>
        <v>0</v>
      </c>
      <c r="N851" s="215"/>
      <c r="O851" s="214"/>
      <c r="V851" s="314">
        <v>66917.679999999993</v>
      </c>
      <c r="W851" s="214">
        <f t="shared" si="75"/>
        <v>-66917.679999999993</v>
      </c>
    </row>
    <row r="852" spans="1:23" x14ac:dyDescent="0.25">
      <c r="A852" s="53" t="s">
        <v>2541</v>
      </c>
      <c r="B852" s="41" t="s">
        <v>2095</v>
      </c>
      <c r="C852" s="41" t="s">
        <v>2668</v>
      </c>
      <c r="D852" s="122" t="s">
        <v>2096</v>
      </c>
      <c r="E852" s="41" t="s">
        <v>1527</v>
      </c>
      <c r="F852" s="222">
        <v>25</v>
      </c>
      <c r="G852" s="161"/>
      <c r="H852" s="189">
        <f t="shared" si="74"/>
        <v>0</v>
      </c>
      <c r="N852" s="215"/>
      <c r="O852" s="214"/>
      <c r="V852" s="314">
        <v>70773</v>
      </c>
      <c r="W852" s="214">
        <f t="shared" si="75"/>
        <v>-70773</v>
      </c>
    </row>
    <row r="853" spans="1:23" x14ac:dyDescent="0.25">
      <c r="A853" s="53" t="s">
        <v>2542</v>
      </c>
      <c r="B853" s="41" t="s">
        <v>2099</v>
      </c>
      <c r="C853" s="41" t="s">
        <v>2668</v>
      </c>
      <c r="D853" s="122" t="s">
        <v>2100</v>
      </c>
      <c r="E853" s="41" t="s">
        <v>1527</v>
      </c>
      <c r="F853" s="222">
        <v>4</v>
      </c>
      <c r="G853" s="161"/>
      <c r="H853" s="189">
        <f t="shared" si="74"/>
        <v>0</v>
      </c>
      <c r="N853" s="215"/>
      <c r="O853" s="214"/>
      <c r="V853" s="314">
        <v>1782.32</v>
      </c>
      <c r="W853" s="214">
        <f t="shared" si="75"/>
        <v>-1782.32</v>
      </c>
    </row>
    <row r="854" spans="1:23" x14ac:dyDescent="0.25">
      <c r="A854" s="53" t="s">
        <v>2543</v>
      </c>
      <c r="B854" s="41" t="s">
        <v>2111</v>
      </c>
      <c r="C854" s="41" t="s">
        <v>2668</v>
      </c>
      <c r="D854" s="122" t="s">
        <v>2112</v>
      </c>
      <c r="E854" s="41" t="s">
        <v>1527</v>
      </c>
      <c r="F854" s="222">
        <v>25</v>
      </c>
      <c r="G854" s="161"/>
      <c r="H854" s="189">
        <f t="shared" si="74"/>
        <v>0</v>
      </c>
      <c r="N854" s="215"/>
      <c r="O854" s="214"/>
      <c r="V854" s="314">
        <v>4306.75</v>
      </c>
      <c r="W854" s="214">
        <f t="shared" si="75"/>
        <v>-4306.75</v>
      </c>
    </row>
    <row r="855" spans="1:23" x14ac:dyDescent="0.25">
      <c r="A855" s="53" t="s">
        <v>2544</v>
      </c>
      <c r="B855" s="41" t="s">
        <v>2109</v>
      </c>
      <c r="C855" s="41" t="s">
        <v>2668</v>
      </c>
      <c r="D855" s="122" t="s">
        <v>2110</v>
      </c>
      <c r="E855" s="41" t="s">
        <v>1527</v>
      </c>
      <c r="F855" s="222">
        <v>25</v>
      </c>
      <c r="G855" s="161"/>
      <c r="H855" s="189">
        <f t="shared" si="74"/>
        <v>0</v>
      </c>
      <c r="N855" s="215"/>
      <c r="O855" s="214"/>
      <c r="V855" s="314">
        <v>3000</v>
      </c>
      <c r="W855" s="214">
        <f t="shared" si="75"/>
        <v>-3000</v>
      </c>
    </row>
    <row r="856" spans="1:23" x14ac:dyDescent="0.25">
      <c r="A856" s="53" t="s">
        <v>2545</v>
      </c>
      <c r="B856" s="41" t="s">
        <v>2113</v>
      </c>
      <c r="C856" s="41" t="s">
        <v>2668</v>
      </c>
      <c r="D856" s="122" t="s">
        <v>2114</v>
      </c>
      <c r="E856" s="41" t="s">
        <v>1527</v>
      </c>
      <c r="F856" s="161">
        <v>25</v>
      </c>
      <c r="G856" s="161"/>
      <c r="H856" s="189">
        <f t="shared" si="74"/>
        <v>0</v>
      </c>
      <c r="N856" s="215"/>
      <c r="O856" s="214"/>
      <c r="V856" s="314">
        <v>143</v>
      </c>
      <c r="W856" s="214">
        <f t="shared" si="75"/>
        <v>-143</v>
      </c>
    </row>
    <row r="857" spans="1:23" x14ac:dyDescent="0.25">
      <c r="A857" s="53" t="s">
        <v>2546</v>
      </c>
      <c r="B857" s="41" t="s">
        <v>2097</v>
      </c>
      <c r="C857" s="41" t="s">
        <v>2668</v>
      </c>
      <c r="D857" s="122" t="s">
        <v>2098</v>
      </c>
      <c r="E857" s="41" t="s">
        <v>1527</v>
      </c>
      <c r="F857" s="161">
        <v>7</v>
      </c>
      <c r="G857" s="161"/>
      <c r="H857" s="189">
        <f t="shared" si="74"/>
        <v>0</v>
      </c>
      <c r="N857" s="215"/>
      <c r="O857" s="214"/>
      <c r="V857" s="314">
        <v>986.58</v>
      </c>
      <c r="W857" s="214">
        <f t="shared" si="75"/>
        <v>-986.58</v>
      </c>
    </row>
    <row r="858" spans="1:23" x14ac:dyDescent="0.25">
      <c r="A858" s="53" t="s">
        <v>2547</v>
      </c>
      <c r="B858" s="41" t="s">
        <v>1930</v>
      </c>
      <c r="C858" s="41" t="s">
        <v>2668</v>
      </c>
      <c r="D858" s="122" t="s">
        <v>1931</v>
      </c>
      <c r="E858" s="41" t="s">
        <v>1527</v>
      </c>
      <c r="F858" s="161">
        <v>4</v>
      </c>
      <c r="G858" s="161"/>
      <c r="H858" s="189">
        <f t="shared" si="74"/>
        <v>0</v>
      </c>
      <c r="N858" s="215"/>
      <c r="O858" s="214"/>
      <c r="V858" s="314">
        <v>16584.68</v>
      </c>
      <c r="W858" s="214">
        <f t="shared" si="75"/>
        <v>-16584.68</v>
      </c>
    </row>
    <row r="859" spans="1:23" ht="24" x14ac:dyDescent="0.25">
      <c r="A859" s="53" t="s">
        <v>2548</v>
      </c>
      <c r="B859" s="41" t="s">
        <v>2103</v>
      </c>
      <c r="C859" s="41" t="s">
        <v>2668</v>
      </c>
      <c r="D859" s="122" t="s">
        <v>2104</v>
      </c>
      <c r="E859" s="41" t="s">
        <v>1527</v>
      </c>
      <c r="F859" s="161">
        <v>4</v>
      </c>
      <c r="G859" s="161"/>
      <c r="H859" s="189">
        <f t="shared" si="74"/>
        <v>0</v>
      </c>
      <c r="N859" s="215"/>
      <c r="O859" s="214"/>
      <c r="V859" s="314">
        <v>1719.24</v>
      </c>
      <c r="W859" s="214">
        <f t="shared" si="75"/>
        <v>-1719.24</v>
      </c>
    </row>
    <row r="860" spans="1:23" ht="24" x14ac:dyDescent="0.25">
      <c r="A860" s="53" t="s">
        <v>2549</v>
      </c>
      <c r="B860" s="41" t="s">
        <v>2107</v>
      </c>
      <c r="C860" s="41" t="s">
        <v>2668</v>
      </c>
      <c r="D860" s="122" t="s">
        <v>2108</v>
      </c>
      <c r="E860" s="41" t="s">
        <v>1527</v>
      </c>
      <c r="F860" s="161">
        <v>4</v>
      </c>
      <c r="G860" s="161"/>
      <c r="H860" s="189">
        <f t="shared" si="74"/>
        <v>0</v>
      </c>
      <c r="N860" s="215"/>
      <c r="O860" s="214"/>
      <c r="V860" s="314">
        <v>568.84</v>
      </c>
      <c r="W860" s="214">
        <f t="shared" si="75"/>
        <v>-568.84</v>
      </c>
    </row>
    <row r="861" spans="1:23" x14ac:dyDescent="0.25">
      <c r="A861" s="53" t="s">
        <v>2550</v>
      </c>
      <c r="B861" s="41" t="s">
        <v>2101</v>
      </c>
      <c r="C861" s="41" t="s">
        <v>2668</v>
      </c>
      <c r="D861" s="122" t="s">
        <v>2102</v>
      </c>
      <c r="E861" s="41" t="s">
        <v>1527</v>
      </c>
      <c r="F861" s="161">
        <v>4</v>
      </c>
      <c r="G861" s="161"/>
      <c r="H861" s="189">
        <f t="shared" si="74"/>
        <v>0</v>
      </c>
      <c r="N861" s="215"/>
      <c r="O861" s="214"/>
      <c r="V861" s="314">
        <v>658.32</v>
      </c>
      <c r="W861" s="214">
        <f t="shared" si="75"/>
        <v>-658.32</v>
      </c>
    </row>
    <row r="862" spans="1:23" x14ac:dyDescent="0.25">
      <c r="A862" s="53" t="s">
        <v>2551</v>
      </c>
      <c r="B862" s="41" t="s">
        <v>2105</v>
      </c>
      <c r="C862" s="41" t="s">
        <v>2668</v>
      </c>
      <c r="D862" s="122" t="s">
        <v>2106</v>
      </c>
      <c r="E862" s="41" t="s">
        <v>1527</v>
      </c>
      <c r="F862" s="161">
        <v>4</v>
      </c>
      <c r="G862" s="161"/>
      <c r="H862" s="189">
        <f t="shared" si="74"/>
        <v>0</v>
      </c>
      <c r="N862" s="215"/>
      <c r="O862" s="214"/>
      <c r="V862" s="314">
        <v>538.52</v>
      </c>
      <c r="W862" s="214">
        <f t="shared" si="75"/>
        <v>-538.52</v>
      </c>
    </row>
    <row r="863" spans="1:23" x14ac:dyDescent="0.25">
      <c r="A863" s="53" t="s">
        <v>2552</v>
      </c>
      <c r="B863" s="41" t="s">
        <v>1980</v>
      </c>
      <c r="C863" s="41" t="s">
        <v>2668</v>
      </c>
      <c r="D863" s="122" t="s">
        <v>1981</v>
      </c>
      <c r="E863" s="41" t="s">
        <v>1502</v>
      </c>
      <c r="F863" s="161">
        <v>54</v>
      </c>
      <c r="G863" s="161"/>
      <c r="H863" s="189">
        <f t="shared" si="74"/>
        <v>0</v>
      </c>
      <c r="N863" s="215"/>
      <c r="O863" s="214"/>
      <c r="V863" s="314">
        <v>4231.4399999999996</v>
      </c>
      <c r="W863" s="214">
        <f t="shared" si="75"/>
        <v>-4231.4399999999996</v>
      </c>
    </row>
    <row r="864" spans="1:23" x14ac:dyDescent="0.25">
      <c r="A864" s="53" t="s">
        <v>2553</v>
      </c>
      <c r="B864" s="41" t="s">
        <v>1933</v>
      </c>
      <c r="C864" s="41" t="s">
        <v>2668</v>
      </c>
      <c r="D864" s="122" t="s">
        <v>2653</v>
      </c>
      <c r="E864" s="41" t="s">
        <v>1527</v>
      </c>
      <c r="F864" s="161">
        <v>36</v>
      </c>
      <c r="G864" s="161"/>
      <c r="H864" s="189">
        <f t="shared" si="74"/>
        <v>0</v>
      </c>
      <c r="N864" s="215"/>
      <c r="O864" s="214"/>
      <c r="V864" s="314">
        <v>1616.04</v>
      </c>
      <c r="W864" s="214">
        <f t="shared" si="75"/>
        <v>-1616.04</v>
      </c>
    </row>
    <row r="865" spans="1:23" ht="24" x14ac:dyDescent="0.25">
      <c r="A865" s="53" t="s">
        <v>2554</v>
      </c>
      <c r="B865" s="41" t="s">
        <v>2044</v>
      </c>
      <c r="C865" s="41" t="s">
        <v>2668</v>
      </c>
      <c r="D865" s="122" t="s">
        <v>2045</v>
      </c>
      <c r="E865" s="41" t="s">
        <v>1502</v>
      </c>
      <c r="F865" s="161">
        <v>54</v>
      </c>
      <c r="G865" s="161"/>
      <c r="H865" s="189">
        <f t="shared" si="74"/>
        <v>0</v>
      </c>
      <c r="N865" s="215"/>
      <c r="O865" s="214"/>
      <c r="V865" s="314">
        <v>1549.8</v>
      </c>
      <c r="W865" s="214">
        <f t="shared" si="75"/>
        <v>-1549.8</v>
      </c>
    </row>
    <row r="866" spans="1:23" ht="24" x14ac:dyDescent="0.25">
      <c r="A866" s="53" t="s">
        <v>2555</v>
      </c>
      <c r="B866" s="41" t="s">
        <v>2050</v>
      </c>
      <c r="C866" s="41" t="s">
        <v>2668</v>
      </c>
      <c r="D866" s="122" t="s">
        <v>2051</v>
      </c>
      <c r="E866" s="41" t="s">
        <v>1502</v>
      </c>
      <c r="F866" s="161">
        <v>36</v>
      </c>
      <c r="G866" s="161"/>
      <c r="H866" s="189">
        <f t="shared" si="74"/>
        <v>0</v>
      </c>
      <c r="N866" s="215"/>
      <c r="O866" s="214"/>
      <c r="V866" s="314">
        <v>2513.88</v>
      </c>
      <c r="W866" s="214">
        <f t="shared" si="75"/>
        <v>-2513.88</v>
      </c>
    </row>
    <row r="867" spans="1:23" x14ac:dyDescent="0.25">
      <c r="A867" s="53" t="s">
        <v>2556</v>
      </c>
      <c r="B867" s="41" t="s">
        <v>2009</v>
      </c>
      <c r="C867" s="41" t="s">
        <v>2668</v>
      </c>
      <c r="D867" s="122" t="s">
        <v>2010</v>
      </c>
      <c r="E867" s="41" t="s">
        <v>1502</v>
      </c>
      <c r="F867" s="161">
        <v>36</v>
      </c>
      <c r="G867" s="161"/>
      <c r="H867" s="189">
        <f t="shared" si="74"/>
        <v>0</v>
      </c>
      <c r="N867" s="215"/>
      <c r="O867" s="214"/>
      <c r="V867" s="314">
        <v>166.68</v>
      </c>
      <c r="W867" s="214">
        <f t="shared" si="75"/>
        <v>-166.68</v>
      </c>
    </row>
    <row r="868" spans="1:23" x14ac:dyDescent="0.25">
      <c r="A868" s="26" t="s">
        <v>2557</v>
      </c>
      <c r="B868" s="41"/>
      <c r="C868" s="41"/>
      <c r="D868" s="129" t="s">
        <v>2425</v>
      </c>
      <c r="E868" s="41"/>
      <c r="F868" s="161"/>
      <c r="G868" s="161"/>
      <c r="H868" s="198">
        <f>SUM(H869:H897)</f>
        <v>0</v>
      </c>
      <c r="N868" s="215"/>
      <c r="O868" s="214"/>
      <c r="V868" s="321">
        <v>991293.34999999974</v>
      </c>
      <c r="W868" s="214">
        <f t="shared" si="75"/>
        <v>-991293.34999999974</v>
      </c>
    </row>
    <row r="869" spans="1:23" ht="24" x14ac:dyDescent="0.25">
      <c r="A869" s="53" t="s">
        <v>2558</v>
      </c>
      <c r="B869" s="41" t="s">
        <v>2038</v>
      </c>
      <c r="C869" s="41" t="s">
        <v>2668</v>
      </c>
      <c r="D869" s="122" t="s">
        <v>2039</v>
      </c>
      <c r="E869" s="41" t="s">
        <v>1502</v>
      </c>
      <c r="F869" s="161">
        <v>108</v>
      </c>
      <c r="G869" s="161"/>
      <c r="H869" s="189">
        <f t="shared" ref="H869:H897" si="76">ROUND((F869*G869),2)</f>
        <v>0</v>
      </c>
      <c r="N869" s="215"/>
      <c r="O869" s="214"/>
      <c r="V869" s="314">
        <v>1057.32</v>
      </c>
      <c r="W869" s="214">
        <f t="shared" si="75"/>
        <v>-1057.32</v>
      </c>
    </row>
    <row r="870" spans="1:23" ht="24" x14ac:dyDescent="0.25">
      <c r="A870" s="53" t="s">
        <v>2559</v>
      </c>
      <c r="B870" s="41" t="s">
        <v>2036</v>
      </c>
      <c r="C870" s="41" t="s">
        <v>2668</v>
      </c>
      <c r="D870" s="122" t="s">
        <v>2037</v>
      </c>
      <c r="E870" s="41" t="s">
        <v>1502</v>
      </c>
      <c r="F870" s="161">
        <v>108</v>
      </c>
      <c r="G870" s="161"/>
      <c r="H870" s="189">
        <f t="shared" si="76"/>
        <v>0</v>
      </c>
      <c r="N870" s="215"/>
      <c r="O870" s="214"/>
      <c r="V870" s="314">
        <v>788.4</v>
      </c>
      <c r="W870" s="214">
        <f t="shared" si="75"/>
        <v>-788.4</v>
      </c>
    </row>
    <row r="871" spans="1:23" ht="24" x14ac:dyDescent="0.25">
      <c r="A871" s="53" t="s">
        <v>2560</v>
      </c>
      <c r="B871" s="41" t="s">
        <v>2042</v>
      </c>
      <c r="C871" s="41" t="s">
        <v>2668</v>
      </c>
      <c r="D871" s="122" t="s">
        <v>2043</v>
      </c>
      <c r="E871" s="41" t="s">
        <v>1502</v>
      </c>
      <c r="F871" s="161">
        <v>907.2</v>
      </c>
      <c r="G871" s="161"/>
      <c r="H871" s="189">
        <f t="shared" si="76"/>
        <v>0</v>
      </c>
      <c r="N871" s="215"/>
      <c r="O871" s="214"/>
      <c r="V871" s="314">
        <v>17245.87</v>
      </c>
      <c r="W871" s="214">
        <f t="shared" si="75"/>
        <v>-17245.87</v>
      </c>
    </row>
    <row r="872" spans="1:23" x14ac:dyDescent="0.25">
      <c r="A872" s="53" t="s">
        <v>2561</v>
      </c>
      <c r="B872" s="41" t="s">
        <v>2009</v>
      </c>
      <c r="C872" s="41" t="s">
        <v>2668</v>
      </c>
      <c r="D872" s="122" t="s">
        <v>2010</v>
      </c>
      <c r="E872" s="41" t="s">
        <v>1502</v>
      </c>
      <c r="F872" s="161">
        <v>2430</v>
      </c>
      <c r="G872" s="161"/>
      <c r="H872" s="189">
        <f t="shared" si="76"/>
        <v>0</v>
      </c>
      <c r="N872" s="215"/>
      <c r="O872" s="214"/>
      <c r="V872" s="314">
        <v>11250.9</v>
      </c>
      <c r="W872" s="214">
        <f t="shared" si="75"/>
        <v>-11250.9</v>
      </c>
    </row>
    <row r="873" spans="1:23" x14ac:dyDescent="0.25">
      <c r="A873" s="53" t="s">
        <v>2562</v>
      </c>
      <c r="B873" s="41" t="s">
        <v>1996</v>
      </c>
      <c r="C873" s="41" t="s">
        <v>2668</v>
      </c>
      <c r="D873" s="122" t="s">
        <v>1997</v>
      </c>
      <c r="E873" s="41" t="s">
        <v>1502</v>
      </c>
      <c r="F873" s="161">
        <v>1136.5</v>
      </c>
      <c r="G873" s="161"/>
      <c r="H873" s="189">
        <f t="shared" si="76"/>
        <v>0</v>
      </c>
      <c r="N873" s="215"/>
      <c r="O873" s="214"/>
      <c r="V873" s="314">
        <v>418697.97</v>
      </c>
      <c r="W873" s="214">
        <f t="shared" si="75"/>
        <v>-418697.97</v>
      </c>
    </row>
    <row r="874" spans="1:23" x14ac:dyDescent="0.25">
      <c r="A874" s="53" t="s">
        <v>2563</v>
      </c>
      <c r="B874" s="41" t="s">
        <v>1983</v>
      </c>
      <c r="C874" s="41" t="s">
        <v>2668</v>
      </c>
      <c r="D874" s="122" t="s">
        <v>1984</v>
      </c>
      <c r="E874" s="41" t="s">
        <v>1502</v>
      </c>
      <c r="F874" s="161">
        <v>194.4</v>
      </c>
      <c r="G874" s="161"/>
      <c r="H874" s="189">
        <f t="shared" si="76"/>
        <v>0</v>
      </c>
      <c r="N874" s="215"/>
      <c r="O874" s="214"/>
      <c r="V874" s="314">
        <v>1697.11</v>
      </c>
      <c r="W874" s="214">
        <f t="shared" si="75"/>
        <v>-1697.11</v>
      </c>
    </row>
    <row r="875" spans="1:23" x14ac:dyDescent="0.25">
      <c r="A875" s="53" t="s">
        <v>2564</v>
      </c>
      <c r="B875" s="41" t="s">
        <v>1987</v>
      </c>
      <c r="C875" s="41" t="s">
        <v>2668</v>
      </c>
      <c r="D875" s="122" t="s">
        <v>1988</v>
      </c>
      <c r="E875" s="41" t="s">
        <v>1502</v>
      </c>
      <c r="F875" s="161">
        <v>64.8</v>
      </c>
      <c r="G875" s="161"/>
      <c r="H875" s="189">
        <f t="shared" si="76"/>
        <v>0</v>
      </c>
      <c r="N875" s="215"/>
      <c r="O875" s="214"/>
      <c r="V875" s="314">
        <v>828.14</v>
      </c>
      <c r="W875" s="214">
        <f t="shared" si="75"/>
        <v>-828.14</v>
      </c>
    </row>
    <row r="876" spans="1:23" x14ac:dyDescent="0.25">
      <c r="A876" s="53" t="s">
        <v>2565</v>
      </c>
      <c r="B876" s="41" t="s">
        <v>1989</v>
      </c>
      <c r="C876" s="41" t="s">
        <v>2668</v>
      </c>
      <c r="D876" s="122" t="s">
        <v>1990</v>
      </c>
      <c r="E876" s="41" t="s">
        <v>1502</v>
      </c>
      <c r="F876" s="161">
        <v>75.599999999999994</v>
      </c>
      <c r="G876" s="161"/>
      <c r="H876" s="189">
        <f t="shared" si="76"/>
        <v>0</v>
      </c>
      <c r="N876" s="215"/>
      <c r="O876" s="214"/>
      <c r="V876" s="314">
        <v>1564.92</v>
      </c>
      <c r="W876" s="214">
        <f t="shared" si="75"/>
        <v>-1564.92</v>
      </c>
    </row>
    <row r="877" spans="1:23" x14ac:dyDescent="0.25">
      <c r="A877" s="53" t="s">
        <v>2566</v>
      </c>
      <c r="B877" s="41" t="s">
        <v>1991</v>
      </c>
      <c r="C877" s="41" t="s">
        <v>2668</v>
      </c>
      <c r="D877" s="122" t="s">
        <v>1992</v>
      </c>
      <c r="E877" s="41" t="s">
        <v>1502</v>
      </c>
      <c r="F877" s="161">
        <v>43.2</v>
      </c>
      <c r="G877" s="161"/>
      <c r="H877" s="189">
        <f t="shared" si="76"/>
        <v>0</v>
      </c>
      <c r="N877" s="215"/>
      <c r="O877" s="214"/>
      <c r="V877" s="314">
        <v>1136.5899999999999</v>
      </c>
      <c r="W877" s="214">
        <f t="shared" si="75"/>
        <v>-1136.5899999999999</v>
      </c>
    </row>
    <row r="878" spans="1:23" x14ac:dyDescent="0.25">
      <c r="A878" s="53" t="s">
        <v>2567</v>
      </c>
      <c r="B878" s="41" t="s">
        <v>1960</v>
      </c>
      <c r="C878" s="41" t="s">
        <v>2668</v>
      </c>
      <c r="D878" s="122" t="s">
        <v>1961</v>
      </c>
      <c r="E878" s="41" t="s">
        <v>1502</v>
      </c>
      <c r="F878" s="161">
        <v>532.65</v>
      </c>
      <c r="G878" s="161"/>
      <c r="H878" s="189">
        <f t="shared" si="76"/>
        <v>0</v>
      </c>
      <c r="N878" s="215"/>
      <c r="O878" s="214"/>
      <c r="V878" s="314">
        <v>27756.39</v>
      </c>
      <c r="W878" s="214">
        <f t="shared" si="75"/>
        <v>-27756.39</v>
      </c>
    </row>
    <row r="879" spans="1:23" x14ac:dyDescent="0.25">
      <c r="A879" s="53" t="s">
        <v>2568</v>
      </c>
      <c r="B879" s="41" t="s">
        <v>1962</v>
      </c>
      <c r="C879" s="41" t="s">
        <v>2668</v>
      </c>
      <c r="D879" s="122" t="s">
        <v>1963</v>
      </c>
      <c r="E879" s="41" t="s">
        <v>1502</v>
      </c>
      <c r="F879" s="161">
        <v>777.6</v>
      </c>
      <c r="G879" s="161"/>
      <c r="H879" s="189">
        <f t="shared" si="76"/>
        <v>0</v>
      </c>
      <c r="N879" s="215"/>
      <c r="O879" s="214"/>
      <c r="V879" s="314">
        <v>49284.29</v>
      </c>
      <c r="W879" s="214">
        <f t="shared" si="75"/>
        <v>-49284.29</v>
      </c>
    </row>
    <row r="880" spans="1:23" x14ac:dyDescent="0.25">
      <c r="A880" s="53" t="s">
        <v>2569</v>
      </c>
      <c r="B880" s="41" t="s">
        <v>1964</v>
      </c>
      <c r="C880" s="41" t="s">
        <v>2668</v>
      </c>
      <c r="D880" s="122" t="s">
        <v>1965</v>
      </c>
      <c r="E880" s="41" t="s">
        <v>1502</v>
      </c>
      <c r="F880" s="161">
        <v>518.4</v>
      </c>
      <c r="G880" s="161"/>
      <c r="H880" s="189">
        <f t="shared" si="76"/>
        <v>0</v>
      </c>
      <c r="N880" s="215"/>
      <c r="O880" s="214"/>
      <c r="V880" s="314">
        <v>50118.91</v>
      </c>
      <c r="W880" s="214">
        <f t="shared" si="75"/>
        <v>-50118.91</v>
      </c>
    </row>
    <row r="881" spans="1:23" x14ac:dyDescent="0.25">
      <c r="A881" s="53" t="s">
        <v>2570</v>
      </c>
      <c r="B881" s="41" t="s">
        <v>1966</v>
      </c>
      <c r="C881" s="41" t="s">
        <v>2668</v>
      </c>
      <c r="D881" s="122" t="s">
        <v>1967</v>
      </c>
      <c r="E881" s="41" t="s">
        <v>1502</v>
      </c>
      <c r="F881" s="161">
        <v>379.2</v>
      </c>
      <c r="G881" s="161"/>
      <c r="H881" s="189">
        <f t="shared" si="76"/>
        <v>0</v>
      </c>
      <c r="N881" s="215"/>
      <c r="O881" s="214"/>
      <c r="V881" s="314">
        <v>44984.5</v>
      </c>
      <c r="W881" s="214">
        <f t="shared" si="75"/>
        <v>-44984.5</v>
      </c>
    </row>
    <row r="882" spans="1:23" x14ac:dyDescent="0.25">
      <c r="A882" s="53" t="s">
        <v>2571</v>
      </c>
      <c r="B882" s="41" t="s">
        <v>1968</v>
      </c>
      <c r="C882" s="41" t="s">
        <v>2668</v>
      </c>
      <c r="D882" s="122" t="s">
        <v>1969</v>
      </c>
      <c r="E882" s="41" t="s">
        <v>1502</v>
      </c>
      <c r="F882" s="161">
        <v>388.8</v>
      </c>
      <c r="G882" s="161"/>
      <c r="H882" s="189">
        <f t="shared" si="76"/>
        <v>0</v>
      </c>
      <c r="N882" s="215"/>
      <c r="O882" s="214"/>
      <c r="V882" s="314">
        <v>67200.19</v>
      </c>
      <c r="W882" s="214">
        <f t="shared" si="75"/>
        <v>-67200.19</v>
      </c>
    </row>
    <row r="883" spans="1:23" x14ac:dyDescent="0.25">
      <c r="A883" s="53" t="s">
        <v>2572</v>
      </c>
      <c r="B883" s="41" t="s">
        <v>1899</v>
      </c>
      <c r="C883" s="41" t="s">
        <v>2668</v>
      </c>
      <c r="D883" s="122" t="s">
        <v>1900</v>
      </c>
      <c r="E883" s="41" t="s">
        <v>1507</v>
      </c>
      <c r="F883" s="161">
        <f>21.6/2</f>
        <v>10.8</v>
      </c>
      <c r="G883" s="161"/>
      <c r="H883" s="189">
        <f t="shared" si="76"/>
        <v>0</v>
      </c>
      <c r="N883" s="215"/>
      <c r="O883" s="214"/>
      <c r="V883" s="314">
        <v>46181.45</v>
      </c>
      <c r="W883" s="214">
        <f t="shared" si="75"/>
        <v>-46181.45</v>
      </c>
    </row>
    <row r="884" spans="1:23" x14ac:dyDescent="0.25">
      <c r="A884" s="53" t="s">
        <v>2573</v>
      </c>
      <c r="B884" s="41" t="s">
        <v>1901</v>
      </c>
      <c r="C884" s="41" t="s">
        <v>2668</v>
      </c>
      <c r="D884" s="122" t="s">
        <v>1902</v>
      </c>
      <c r="E884" s="41" t="s">
        <v>1656</v>
      </c>
      <c r="F884" s="161">
        <v>129.6</v>
      </c>
      <c r="G884" s="161"/>
      <c r="H884" s="189">
        <f t="shared" si="76"/>
        <v>0</v>
      </c>
      <c r="N884" s="215"/>
      <c r="O884" s="214"/>
      <c r="V884" s="314">
        <v>14416.7</v>
      </c>
      <c r="W884" s="214">
        <f t="shared" si="75"/>
        <v>-14416.7</v>
      </c>
    </row>
    <row r="885" spans="1:23" ht="24" x14ac:dyDescent="0.25">
      <c r="A885" s="53" t="s">
        <v>2574</v>
      </c>
      <c r="B885" s="41" t="s">
        <v>1910</v>
      </c>
      <c r="C885" s="41" t="s">
        <v>2668</v>
      </c>
      <c r="D885" s="122" t="s">
        <v>1911</v>
      </c>
      <c r="E885" s="41" t="s">
        <v>1527</v>
      </c>
      <c r="F885" s="161">
        <v>22</v>
      </c>
      <c r="G885" s="161"/>
      <c r="H885" s="189">
        <f t="shared" si="76"/>
        <v>0</v>
      </c>
      <c r="N885" s="215"/>
      <c r="O885" s="214"/>
      <c r="V885" s="314">
        <v>14927</v>
      </c>
      <c r="W885" s="214">
        <f t="shared" si="75"/>
        <v>-14927</v>
      </c>
    </row>
    <row r="886" spans="1:23" x14ac:dyDescent="0.25">
      <c r="A886" s="53" t="s">
        <v>2575</v>
      </c>
      <c r="B886" s="41" t="s">
        <v>1908</v>
      </c>
      <c r="C886" s="41" t="s">
        <v>2668</v>
      </c>
      <c r="D886" s="122" t="s">
        <v>1909</v>
      </c>
      <c r="E886" s="41" t="s">
        <v>1527</v>
      </c>
      <c r="F886" s="161">
        <v>22</v>
      </c>
      <c r="G886" s="161"/>
      <c r="H886" s="189">
        <f t="shared" si="76"/>
        <v>0</v>
      </c>
      <c r="N886" s="215"/>
      <c r="O886" s="214"/>
      <c r="V886" s="314">
        <v>4548.9399999999996</v>
      </c>
      <c r="W886" s="214">
        <f t="shared" si="75"/>
        <v>-4548.9399999999996</v>
      </c>
    </row>
    <row r="887" spans="1:23" x14ac:dyDescent="0.25">
      <c r="A887" s="53" t="s">
        <v>2576</v>
      </c>
      <c r="B887" s="41" t="s">
        <v>2093</v>
      </c>
      <c r="C887" s="41" t="s">
        <v>2668</v>
      </c>
      <c r="D887" s="122" t="s">
        <v>2094</v>
      </c>
      <c r="E887" s="41" t="s">
        <v>1527</v>
      </c>
      <c r="F887" s="161">
        <v>22</v>
      </c>
      <c r="G887" s="161"/>
      <c r="H887" s="189">
        <f t="shared" si="76"/>
        <v>0</v>
      </c>
      <c r="N887" s="215"/>
      <c r="O887" s="214"/>
      <c r="V887" s="314">
        <v>27661.040000000001</v>
      </c>
      <c r="W887" s="214">
        <f t="shared" si="75"/>
        <v>-27661.040000000001</v>
      </c>
    </row>
    <row r="888" spans="1:23" x14ac:dyDescent="0.25">
      <c r="A888" s="53" t="s">
        <v>2577</v>
      </c>
      <c r="B888" s="41" t="s">
        <v>2095</v>
      </c>
      <c r="C888" s="41" t="s">
        <v>2668</v>
      </c>
      <c r="D888" s="122" t="s">
        <v>2096</v>
      </c>
      <c r="E888" s="41" t="s">
        <v>1527</v>
      </c>
      <c r="F888" s="161">
        <v>22</v>
      </c>
      <c r="G888" s="161"/>
      <c r="H888" s="189">
        <f t="shared" si="76"/>
        <v>0</v>
      </c>
      <c r="N888" s="215"/>
      <c r="O888" s="214"/>
      <c r="V888" s="314">
        <v>62280.24</v>
      </c>
      <c r="W888" s="214">
        <f t="shared" si="75"/>
        <v>-62280.24</v>
      </c>
    </row>
    <row r="889" spans="1:23" x14ac:dyDescent="0.25">
      <c r="A889" s="53" t="s">
        <v>2578</v>
      </c>
      <c r="B889" s="41" t="s">
        <v>2111</v>
      </c>
      <c r="C889" s="41" t="s">
        <v>2668</v>
      </c>
      <c r="D889" s="122" t="s">
        <v>2112</v>
      </c>
      <c r="E889" s="41" t="s">
        <v>1527</v>
      </c>
      <c r="F889" s="161">
        <v>22</v>
      </c>
      <c r="G889" s="161"/>
      <c r="H889" s="189">
        <f t="shared" si="76"/>
        <v>0</v>
      </c>
      <c r="N889" s="215"/>
      <c r="O889" s="214"/>
      <c r="V889" s="314">
        <v>3789.94</v>
      </c>
      <c r="W889" s="214">
        <f t="shared" si="75"/>
        <v>-3789.94</v>
      </c>
    </row>
    <row r="890" spans="1:23" x14ac:dyDescent="0.25">
      <c r="A890" s="53" t="s">
        <v>2579</v>
      </c>
      <c r="B890" s="41" t="s">
        <v>2109</v>
      </c>
      <c r="C890" s="41" t="s">
        <v>2668</v>
      </c>
      <c r="D890" s="122" t="s">
        <v>2110</v>
      </c>
      <c r="E890" s="41" t="s">
        <v>1527</v>
      </c>
      <c r="F890" s="161">
        <v>22</v>
      </c>
      <c r="G890" s="161"/>
      <c r="H890" s="189">
        <f t="shared" si="76"/>
        <v>0</v>
      </c>
      <c r="N890" s="215"/>
      <c r="O890" s="214"/>
      <c r="V890" s="314">
        <v>2640</v>
      </c>
      <c r="W890" s="214">
        <f t="shared" si="75"/>
        <v>-2640</v>
      </c>
    </row>
    <row r="891" spans="1:23" x14ac:dyDescent="0.25">
      <c r="A891" s="53" t="s">
        <v>2580</v>
      </c>
      <c r="B891" s="41" t="s">
        <v>2113</v>
      </c>
      <c r="C891" s="41" t="s">
        <v>2668</v>
      </c>
      <c r="D891" s="122" t="s">
        <v>2114</v>
      </c>
      <c r="E891" s="41" t="s">
        <v>1527</v>
      </c>
      <c r="F891" s="161">
        <v>43</v>
      </c>
      <c r="G891" s="161"/>
      <c r="H891" s="189">
        <f t="shared" si="76"/>
        <v>0</v>
      </c>
      <c r="N891" s="215"/>
      <c r="O891" s="214"/>
      <c r="V891" s="314">
        <v>245.96</v>
      </c>
      <c r="W891" s="214">
        <f t="shared" si="75"/>
        <v>-245.96</v>
      </c>
    </row>
    <row r="892" spans="1:23" x14ac:dyDescent="0.25">
      <c r="A892" s="53" t="s">
        <v>2581</v>
      </c>
      <c r="B892" s="41" t="s">
        <v>1930</v>
      </c>
      <c r="C892" s="41" t="s">
        <v>2668</v>
      </c>
      <c r="D892" s="122" t="s">
        <v>1931</v>
      </c>
      <c r="E892" s="41" t="s">
        <v>1527</v>
      </c>
      <c r="F892" s="161">
        <v>22</v>
      </c>
      <c r="G892" s="161"/>
      <c r="H892" s="189">
        <f t="shared" si="76"/>
        <v>0</v>
      </c>
      <c r="N892" s="215"/>
      <c r="O892" s="214"/>
      <c r="V892" s="314">
        <v>91215.74</v>
      </c>
      <c r="W892" s="214">
        <f t="shared" si="75"/>
        <v>-91215.74</v>
      </c>
    </row>
    <row r="893" spans="1:23" x14ac:dyDescent="0.25">
      <c r="A893" s="53" t="s">
        <v>2582</v>
      </c>
      <c r="B893" s="41" t="s">
        <v>1980</v>
      </c>
      <c r="C893" s="41" t="s">
        <v>2668</v>
      </c>
      <c r="D893" s="122" t="s">
        <v>1981</v>
      </c>
      <c r="E893" s="41" t="s">
        <v>1502</v>
      </c>
      <c r="F893" s="161">
        <v>129.6</v>
      </c>
      <c r="G893" s="161"/>
      <c r="H893" s="189">
        <f t="shared" si="76"/>
        <v>0</v>
      </c>
      <c r="N893" s="215"/>
      <c r="O893" s="214"/>
      <c r="V893" s="314">
        <v>10155.459999999999</v>
      </c>
      <c r="W893" s="214">
        <f t="shared" si="75"/>
        <v>-10155.459999999999</v>
      </c>
    </row>
    <row r="894" spans="1:23" x14ac:dyDescent="0.25">
      <c r="A894" s="53" t="s">
        <v>2583</v>
      </c>
      <c r="B894" s="41" t="s">
        <v>1933</v>
      </c>
      <c r="C894" s="41" t="s">
        <v>2668</v>
      </c>
      <c r="D894" s="122" t="s">
        <v>2653</v>
      </c>
      <c r="E894" s="41" t="s">
        <v>1527</v>
      </c>
      <c r="F894" s="161">
        <v>43</v>
      </c>
      <c r="G894" s="161"/>
      <c r="H894" s="189">
        <f t="shared" si="76"/>
        <v>0</v>
      </c>
      <c r="N894" s="215"/>
      <c r="O894" s="214"/>
      <c r="V894" s="314">
        <v>1930.27</v>
      </c>
      <c r="W894" s="214">
        <f t="shared" si="75"/>
        <v>-1930.27</v>
      </c>
    </row>
    <row r="895" spans="1:23" ht="24" x14ac:dyDescent="0.25">
      <c r="A895" s="53" t="s">
        <v>2584</v>
      </c>
      <c r="B895" s="41" t="s">
        <v>2044</v>
      </c>
      <c r="C895" s="41" t="s">
        <v>2668</v>
      </c>
      <c r="D895" s="122" t="s">
        <v>2045</v>
      </c>
      <c r="E895" s="41" t="s">
        <v>1502</v>
      </c>
      <c r="F895" s="161">
        <v>259.2</v>
      </c>
      <c r="G895" s="161"/>
      <c r="H895" s="189">
        <f t="shared" si="76"/>
        <v>0</v>
      </c>
      <c r="N895" s="215"/>
      <c r="O895" s="214"/>
      <c r="V895" s="314">
        <v>7439.04</v>
      </c>
      <c r="W895" s="214">
        <f t="shared" si="75"/>
        <v>-7439.04</v>
      </c>
    </row>
    <row r="896" spans="1:23" ht="24" x14ac:dyDescent="0.25">
      <c r="A896" s="53" t="s">
        <v>2585</v>
      </c>
      <c r="B896" s="41" t="s">
        <v>2050</v>
      </c>
      <c r="C896" s="41" t="s">
        <v>2668</v>
      </c>
      <c r="D896" s="122" t="s">
        <v>2051</v>
      </c>
      <c r="E896" s="41" t="s">
        <v>1502</v>
      </c>
      <c r="F896" s="161">
        <v>129.6</v>
      </c>
      <c r="G896" s="161"/>
      <c r="H896" s="189">
        <f t="shared" si="76"/>
        <v>0</v>
      </c>
      <c r="N896" s="215"/>
      <c r="O896" s="214"/>
      <c r="V896" s="314">
        <v>9049.9699999999993</v>
      </c>
      <c r="W896" s="214">
        <f t="shared" si="75"/>
        <v>-9049.9699999999993</v>
      </c>
    </row>
    <row r="897" spans="1:23" x14ac:dyDescent="0.25">
      <c r="A897" s="53" t="s">
        <v>2586</v>
      </c>
      <c r="B897" s="41" t="s">
        <v>2009</v>
      </c>
      <c r="C897" s="41" t="s">
        <v>2668</v>
      </c>
      <c r="D897" s="122" t="s">
        <v>2010</v>
      </c>
      <c r="E897" s="41" t="s">
        <v>1502</v>
      </c>
      <c r="F897" s="161">
        <v>259.2</v>
      </c>
      <c r="G897" s="161"/>
      <c r="H897" s="189">
        <f t="shared" si="76"/>
        <v>0</v>
      </c>
      <c r="N897" s="215"/>
      <c r="O897" s="214"/>
      <c r="V897" s="314">
        <v>1200.0999999999999</v>
      </c>
      <c r="W897" s="214">
        <f t="shared" si="75"/>
        <v>-1200.0999999999999</v>
      </c>
    </row>
    <row r="898" spans="1:23" x14ac:dyDescent="0.25">
      <c r="A898" s="28" t="s">
        <v>1274</v>
      </c>
      <c r="B898" s="114" t="s">
        <v>1275</v>
      </c>
      <c r="C898" s="115"/>
      <c r="D898" s="121"/>
      <c r="E898" s="116"/>
      <c r="F898" s="160"/>
      <c r="G898" s="181"/>
      <c r="H898" s="188">
        <f>SUM(H899:H914)</f>
        <v>0</v>
      </c>
      <c r="N898" s="215"/>
      <c r="O898" s="214"/>
      <c r="V898" s="313">
        <v>982294.03</v>
      </c>
      <c r="W898" s="214">
        <f t="shared" si="75"/>
        <v>-982294.03</v>
      </c>
    </row>
    <row r="899" spans="1:23" x14ac:dyDescent="0.25">
      <c r="A899" s="25" t="s">
        <v>1276</v>
      </c>
      <c r="B899" s="41" t="s">
        <v>1277</v>
      </c>
      <c r="C899" s="41" t="s">
        <v>2668</v>
      </c>
      <c r="D899" s="122" t="s">
        <v>1635</v>
      </c>
      <c r="E899" s="41" t="s">
        <v>1507</v>
      </c>
      <c r="F899" s="161">
        <v>100.11</v>
      </c>
      <c r="G899" s="161"/>
      <c r="H899" s="189">
        <f t="shared" ref="H899:H914" si="77">ROUND((F899*G899),2)</f>
        <v>0</v>
      </c>
      <c r="J899" s="204" t="s">
        <v>3340</v>
      </c>
      <c r="K899" s="39" t="s">
        <v>40</v>
      </c>
      <c r="L899" s="205">
        <v>100.11</v>
      </c>
      <c r="M899" s="205">
        <v>15.67</v>
      </c>
      <c r="N899" s="205">
        <v>1568.72</v>
      </c>
      <c r="O899" s="214">
        <f t="shared" ref="O899:O930" si="78">F899-L899</f>
        <v>0</v>
      </c>
      <c r="V899" s="314">
        <v>1702.87</v>
      </c>
      <c r="W899" s="214">
        <f t="shared" si="75"/>
        <v>-1702.87</v>
      </c>
    </row>
    <row r="900" spans="1:23" ht="15" customHeight="1" x14ac:dyDescent="0.25">
      <c r="A900" s="25" t="s">
        <v>1278</v>
      </c>
      <c r="B900" s="41" t="s">
        <v>1718</v>
      </c>
      <c r="C900" s="41" t="s">
        <v>2668</v>
      </c>
      <c r="D900" s="122" t="s">
        <v>1719</v>
      </c>
      <c r="E900" s="41" t="s">
        <v>1595</v>
      </c>
      <c r="F900" s="161">
        <v>1</v>
      </c>
      <c r="G900" s="161"/>
      <c r="H900" s="189">
        <f t="shared" si="77"/>
        <v>0</v>
      </c>
      <c r="J900" s="204" t="s">
        <v>3341</v>
      </c>
      <c r="K900" s="39" t="s">
        <v>2884</v>
      </c>
      <c r="L900" s="205">
        <v>1</v>
      </c>
      <c r="M900" s="205">
        <v>17102.77</v>
      </c>
      <c r="N900" s="205">
        <v>17102.77</v>
      </c>
      <c r="O900" s="214">
        <f t="shared" si="78"/>
        <v>0</v>
      </c>
      <c r="V900" s="314">
        <v>18879.87</v>
      </c>
      <c r="W900" s="214">
        <f t="shared" si="75"/>
        <v>-18879.87</v>
      </c>
    </row>
    <row r="901" spans="1:23" x14ac:dyDescent="0.25">
      <c r="A901" s="25" t="s">
        <v>1279</v>
      </c>
      <c r="B901" s="41" t="s">
        <v>1280</v>
      </c>
      <c r="C901" s="41" t="s">
        <v>2668</v>
      </c>
      <c r="D901" s="122" t="s">
        <v>1720</v>
      </c>
      <c r="E901" s="41" t="s">
        <v>1502</v>
      </c>
      <c r="F901" s="161">
        <v>260</v>
      </c>
      <c r="G901" s="161"/>
      <c r="H901" s="189">
        <f t="shared" si="77"/>
        <v>0</v>
      </c>
      <c r="J901" s="204" t="s">
        <v>3342</v>
      </c>
      <c r="K901" s="39" t="s">
        <v>58</v>
      </c>
      <c r="L901" s="205">
        <v>260</v>
      </c>
      <c r="M901" s="205">
        <v>363.96</v>
      </c>
      <c r="N901" s="205">
        <v>94629.6</v>
      </c>
      <c r="O901" s="214">
        <f t="shared" si="78"/>
        <v>0</v>
      </c>
      <c r="V901" s="314">
        <v>99288.8</v>
      </c>
      <c r="W901" s="214">
        <f t="shared" si="75"/>
        <v>-99288.8</v>
      </c>
    </row>
    <row r="902" spans="1:23" x14ac:dyDescent="0.25">
      <c r="A902" s="25" t="s">
        <v>1281</v>
      </c>
      <c r="B902" s="41" t="s">
        <v>249</v>
      </c>
      <c r="C902" s="41" t="s">
        <v>2668</v>
      </c>
      <c r="D902" s="122" t="s">
        <v>1715</v>
      </c>
      <c r="E902" s="41" t="s">
        <v>1606</v>
      </c>
      <c r="F902" s="161">
        <v>1.45</v>
      </c>
      <c r="G902" s="161"/>
      <c r="H902" s="189">
        <f t="shared" si="77"/>
        <v>0</v>
      </c>
      <c r="J902" s="204" t="s">
        <v>2959</v>
      </c>
      <c r="K902" s="39" t="s">
        <v>2891</v>
      </c>
      <c r="L902" s="205">
        <v>1.45</v>
      </c>
      <c r="M902" s="205">
        <v>145.71</v>
      </c>
      <c r="N902" s="205">
        <v>211.28</v>
      </c>
      <c r="O902" s="214">
        <f t="shared" si="78"/>
        <v>0</v>
      </c>
      <c r="V902" s="314">
        <v>251.27</v>
      </c>
      <c r="W902" s="214">
        <f t="shared" si="75"/>
        <v>-251.27</v>
      </c>
    </row>
    <row r="903" spans="1:23" x14ac:dyDescent="0.25">
      <c r="A903" s="25" t="s">
        <v>1282</v>
      </c>
      <c r="B903" s="41" t="s">
        <v>1283</v>
      </c>
      <c r="C903" s="41" t="s">
        <v>2668</v>
      </c>
      <c r="D903" s="122" t="s">
        <v>1712</v>
      </c>
      <c r="E903" s="41" t="s">
        <v>1606</v>
      </c>
      <c r="F903" s="161">
        <v>1.45</v>
      </c>
      <c r="G903" s="161"/>
      <c r="H903" s="189">
        <f t="shared" si="77"/>
        <v>0</v>
      </c>
      <c r="J903" s="204" t="s">
        <v>3343</v>
      </c>
      <c r="K903" s="39" t="s">
        <v>2891</v>
      </c>
      <c r="L903" s="205">
        <v>1.45</v>
      </c>
      <c r="M903" s="205">
        <v>314.82</v>
      </c>
      <c r="N903" s="205">
        <v>456.49</v>
      </c>
      <c r="O903" s="214">
        <f t="shared" si="78"/>
        <v>0</v>
      </c>
      <c r="V903" s="314">
        <v>503.88</v>
      </c>
      <c r="W903" s="214">
        <f t="shared" si="75"/>
        <v>-503.88</v>
      </c>
    </row>
    <row r="904" spans="1:23" ht="24" x14ac:dyDescent="0.25">
      <c r="A904" s="25" t="s">
        <v>1284</v>
      </c>
      <c r="B904" s="41" t="s">
        <v>1285</v>
      </c>
      <c r="C904" s="41" t="s">
        <v>2668</v>
      </c>
      <c r="D904" s="122" t="s">
        <v>1713</v>
      </c>
      <c r="E904" s="41" t="s">
        <v>1606</v>
      </c>
      <c r="F904" s="161">
        <v>1.45</v>
      </c>
      <c r="G904" s="161"/>
      <c r="H904" s="189">
        <f t="shared" si="77"/>
        <v>0</v>
      </c>
      <c r="J904" s="204" t="s">
        <v>3344</v>
      </c>
      <c r="K904" s="39" t="s">
        <v>2891</v>
      </c>
      <c r="L904" s="205">
        <v>1.45</v>
      </c>
      <c r="M904" s="205">
        <v>82.1</v>
      </c>
      <c r="N904" s="205">
        <v>119.05</v>
      </c>
      <c r="O904" s="214">
        <f t="shared" si="78"/>
        <v>0</v>
      </c>
      <c r="V904" s="314">
        <v>119.05</v>
      </c>
      <c r="W904" s="214">
        <f t="shared" si="75"/>
        <v>-119.05</v>
      </c>
    </row>
    <row r="905" spans="1:23" x14ac:dyDescent="0.25">
      <c r="A905" s="25" t="s">
        <v>1286</v>
      </c>
      <c r="B905" s="41" t="s">
        <v>1287</v>
      </c>
      <c r="C905" s="41" t="s">
        <v>2668</v>
      </c>
      <c r="D905" s="122" t="s">
        <v>1709</v>
      </c>
      <c r="E905" s="41" t="s">
        <v>1507</v>
      </c>
      <c r="F905" s="161">
        <v>80.819999999999993</v>
      </c>
      <c r="G905" s="161"/>
      <c r="H905" s="189">
        <f t="shared" si="77"/>
        <v>0</v>
      </c>
      <c r="J905" s="204" t="s">
        <v>3345</v>
      </c>
      <c r="K905" s="39" t="s">
        <v>40</v>
      </c>
      <c r="L905" s="205">
        <v>80.819999999999993</v>
      </c>
      <c r="M905" s="205">
        <v>96.34</v>
      </c>
      <c r="N905" s="205">
        <v>7786.2</v>
      </c>
      <c r="O905" s="214">
        <f t="shared" si="78"/>
        <v>0</v>
      </c>
      <c r="V905" s="314">
        <v>8081.19</v>
      </c>
      <c r="W905" s="214">
        <f t="shared" si="75"/>
        <v>-8081.19</v>
      </c>
    </row>
    <row r="906" spans="1:23" x14ac:dyDescent="0.25">
      <c r="A906" s="25" t="s">
        <v>1288</v>
      </c>
      <c r="B906" s="41" t="s">
        <v>1289</v>
      </c>
      <c r="C906" s="41" t="s">
        <v>2668</v>
      </c>
      <c r="D906" s="122" t="s">
        <v>1710</v>
      </c>
      <c r="E906" s="41" t="s">
        <v>1656</v>
      </c>
      <c r="F906" s="161">
        <v>1739</v>
      </c>
      <c r="G906" s="161"/>
      <c r="H906" s="189">
        <f t="shared" si="77"/>
        <v>0</v>
      </c>
      <c r="J906" s="204" t="s">
        <v>3346</v>
      </c>
      <c r="K906" s="39" t="s">
        <v>2980</v>
      </c>
      <c r="L906" s="205">
        <v>1739</v>
      </c>
      <c r="M906" s="205">
        <v>11.59</v>
      </c>
      <c r="N906" s="205">
        <v>20155.009999999998</v>
      </c>
      <c r="O906" s="214">
        <f t="shared" si="78"/>
        <v>0</v>
      </c>
      <c r="V906" s="314">
        <v>19615.919999999998</v>
      </c>
      <c r="W906" s="214">
        <f t="shared" si="75"/>
        <v>-19615.919999999998</v>
      </c>
    </row>
    <row r="907" spans="1:23" x14ac:dyDescent="0.25">
      <c r="A907" s="25" t="s">
        <v>1290</v>
      </c>
      <c r="B907" s="41" t="s">
        <v>1291</v>
      </c>
      <c r="C907" s="41" t="s">
        <v>2668</v>
      </c>
      <c r="D907" s="122" t="s">
        <v>1704</v>
      </c>
      <c r="E907" s="41" t="s">
        <v>1606</v>
      </c>
      <c r="F907" s="161">
        <v>26.51</v>
      </c>
      <c r="G907" s="161"/>
      <c r="H907" s="189">
        <f t="shared" si="77"/>
        <v>0</v>
      </c>
      <c r="J907" s="204" t="s">
        <v>3347</v>
      </c>
      <c r="K907" s="39" t="s">
        <v>2891</v>
      </c>
      <c r="L907" s="205">
        <v>26.51</v>
      </c>
      <c r="M907" s="205">
        <v>18.16</v>
      </c>
      <c r="N907" s="205">
        <v>481.42</v>
      </c>
      <c r="O907" s="214">
        <f t="shared" si="78"/>
        <v>0</v>
      </c>
      <c r="V907" s="314">
        <v>481.42</v>
      </c>
      <c r="W907" s="214">
        <f t="shared" si="75"/>
        <v>-481.42</v>
      </c>
    </row>
    <row r="908" spans="1:23" ht="24" x14ac:dyDescent="0.25">
      <c r="A908" s="25" t="s">
        <v>1292</v>
      </c>
      <c r="B908" s="41" t="s">
        <v>1293</v>
      </c>
      <c r="C908" s="41" t="s">
        <v>2668</v>
      </c>
      <c r="D908" s="122" t="s">
        <v>1853</v>
      </c>
      <c r="E908" s="41" t="s">
        <v>1507</v>
      </c>
      <c r="F908" s="161">
        <v>80.819999999999993</v>
      </c>
      <c r="G908" s="161"/>
      <c r="H908" s="189">
        <f t="shared" si="77"/>
        <v>0</v>
      </c>
      <c r="J908" s="204" t="s">
        <v>3348</v>
      </c>
      <c r="K908" s="39" t="s">
        <v>40</v>
      </c>
      <c r="L908" s="205">
        <v>80.819999999999993</v>
      </c>
      <c r="M908" s="205">
        <v>53.27</v>
      </c>
      <c r="N908" s="205">
        <v>4305.28</v>
      </c>
      <c r="O908" s="214">
        <f t="shared" si="78"/>
        <v>0</v>
      </c>
      <c r="V908" s="314">
        <v>4947.8</v>
      </c>
      <c r="W908" s="214">
        <f t="shared" si="75"/>
        <v>-4947.8</v>
      </c>
    </row>
    <row r="909" spans="1:23" ht="24" x14ac:dyDescent="0.25">
      <c r="A909" s="25" t="s">
        <v>1294</v>
      </c>
      <c r="B909" s="41" t="s">
        <v>1295</v>
      </c>
      <c r="C909" s="41" t="s">
        <v>2668</v>
      </c>
      <c r="D909" s="122" t="s">
        <v>1705</v>
      </c>
      <c r="E909" s="41" t="s">
        <v>1606</v>
      </c>
      <c r="F909" s="161">
        <v>43.9</v>
      </c>
      <c r="G909" s="161"/>
      <c r="H909" s="189">
        <f t="shared" si="77"/>
        <v>0</v>
      </c>
      <c r="J909" s="204" t="s">
        <v>3349</v>
      </c>
      <c r="K909" s="39" t="s">
        <v>2891</v>
      </c>
      <c r="L909" s="205">
        <v>43.9</v>
      </c>
      <c r="M909" s="205">
        <v>15.63</v>
      </c>
      <c r="N909" s="205">
        <v>686.16</v>
      </c>
      <c r="O909" s="214">
        <f t="shared" si="78"/>
        <v>0</v>
      </c>
      <c r="V909" s="314">
        <v>755.08</v>
      </c>
      <c r="W909" s="214">
        <f t="shared" si="75"/>
        <v>-755.08</v>
      </c>
    </row>
    <row r="910" spans="1:23" ht="24" x14ac:dyDescent="0.25">
      <c r="A910" s="25" t="s">
        <v>1296</v>
      </c>
      <c r="B910" s="41" t="s">
        <v>831</v>
      </c>
      <c r="C910" s="41" t="s">
        <v>2668</v>
      </c>
      <c r="D910" s="122" t="s">
        <v>1700</v>
      </c>
      <c r="E910" s="41" t="s">
        <v>1606</v>
      </c>
      <c r="F910" s="161">
        <v>17.39</v>
      </c>
      <c r="G910" s="161"/>
      <c r="H910" s="189">
        <f t="shared" si="77"/>
        <v>0</v>
      </c>
      <c r="J910" s="204" t="s">
        <v>3208</v>
      </c>
      <c r="K910" s="39" t="s">
        <v>2891</v>
      </c>
      <c r="L910" s="205">
        <v>17.39</v>
      </c>
      <c r="M910" s="205">
        <v>92.21</v>
      </c>
      <c r="N910" s="205">
        <v>1603.53</v>
      </c>
      <c r="O910" s="214">
        <f t="shared" si="78"/>
        <v>0</v>
      </c>
      <c r="V910" s="314">
        <v>1784.04</v>
      </c>
      <c r="W910" s="214">
        <f t="shared" ref="W910:W973" si="79">H910-V910</f>
        <v>-1784.04</v>
      </c>
    </row>
    <row r="911" spans="1:23" x14ac:dyDescent="0.25">
      <c r="A911" s="25" t="s">
        <v>1297</v>
      </c>
      <c r="B911" s="42" t="s">
        <v>1298</v>
      </c>
      <c r="C911" s="41" t="s">
        <v>2668</v>
      </c>
      <c r="D911" s="122" t="s">
        <v>1711</v>
      </c>
      <c r="E911" s="41" t="s">
        <v>1606</v>
      </c>
      <c r="F911" s="163">
        <v>17.39</v>
      </c>
      <c r="G911" s="161"/>
      <c r="H911" s="189">
        <f t="shared" si="77"/>
        <v>0</v>
      </c>
      <c r="J911" s="204" t="s">
        <v>3350</v>
      </c>
      <c r="K911" s="39" t="s">
        <v>2891</v>
      </c>
      <c r="L911" s="205">
        <v>17.39</v>
      </c>
      <c r="M911" s="205">
        <v>484.09</v>
      </c>
      <c r="N911" s="205">
        <v>8418.33</v>
      </c>
      <c r="O911" s="214">
        <f t="shared" si="78"/>
        <v>0</v>
      </c>
      <c r="V911" s="314">
        <v>9264.17</v>
      </c>
      <c r="W911" s="214">
        <f t="shared" si="79"/>
        <v>-9264.17</v>
      </c>
    </row>
    <row r="912" spans="1:23" x14ac:dyDescent="0.25">
      <c r="A912" s="25" t="s">
        <v>1299</v>
      </c>
      <c r="B912" s="42" t="s">
        <v>1300</v>
      </c>
      <c r="C912" s="41" t="s">
        <v>2668</v>
      </c>
      <c r="D912" s="122" t="s">
        <v>1714</v>
      </c>
      <c r="E912" s="41" t="s">
        <v>1606</v>
      </c>
      <c r="F912" s="163">
        <v>17.39</v>
      </c>
      <c r="G912" s="161"/>
      <c r="H912" s="189">
        <f t="shared" si="77"/>
        <v>0</v>
      </c>
      <c r="J912" s="204" t="s">
        <v>3351</v>
      </c>
      <c r="K912" s="39" t="s">
        <v>2891</v>
      </c>
      <c r="L912" s="205">
        <v>17.39</v>
      </c>
      <c r="M912" s="205">
        <v>168.89</v>
      </c>
      <c r="N912" s="205">
        <v>2937</v>
      </c>
      <c r="O912" s="214">
        <f t="shared" si="78"/>
        <v>0</v>
      </c>
      <c r="V912" s="314">
        <v>1957.42</v>
      </c>
      <c r="W912" s="214">
        <f t="shared" si="79"/>
        <v>-1957.42</v>
      </c>
    </row>
    <row r="913" spans="1:23" x14ac:dyDescent="0.25">
      <c r="A913" s="25" t="s">
        <v>1301</v>
      </c>
      <c r="B913" s="42" t="s">
        <v>1255</v>
      </c>
      <c r="C913" s="41" t="s">
        <v>2668</v>
      </c>
      <c r="D913" s="122" t="s">
        <v>1729</v>
      </c>
      <c r="E913" s="41" t="s">
        <v>1656</v>
      </c>
      <c r="F913" s="163">
        <v>27374.37</v>
      </c>
      <c r="G913" s="161"/>
      <c r="H913" s="189">
        <f t="shared" si="77"/>
        <v>0</v>
      </c>
      <c r="J913" s="204" t="s">
        <v>3333</v>
      </c>
      <c r="K913" s="39" t="s">
        <v>2980</v>
      </c>
      <c r="L913" s="205">
        <v>27374.37</v>
      </c>
      <c r="M913" s="205">
        <v>18.47</v>
      </c>
      <c r="N913" s="205">
        <v>505604.61</v>
      </c>
      <c r="O913" s="214">
        <f t="shared" si="78"/>
        <v>0</v>
      </c>
      <c r="V913" s="314">
        <v>708996.18</v>
      </c>
      <c r="W913" s="214">
        <f t="shared" si="79"/>
        <v>-708996.18</v>
      </c>
    </row>
    <row r="914" spans="1:23" x14ac:dyDescent="0.25">
      <c r="A914" s="25" t="s">
        <v>1302</v>
      </c>
      <c r="B914" s="42" t="s">
        <v>359</v>
      </c>
      <c r="C914" s="41" t="s">
        <v>2668</v>
      </c>
      <c r="D914" s="122" t="s">
        <v>1859</v>
      </c>
      <c r="E914" s="41" t="s">
        <v>1656</v>
      </c>
      <c r="F914" s="163">
        <v>27374.37</v>
      </c>
      <c r="G914" s="161"/>
      <c r="H914" s="189">
        <f t="shared" si="77"/>
        <v>0</v>
      </c>
      <c r="J914" s="204" t="s">
        <v>2998</v>
      </c>
      <c r="K914" s="39" t="s">
        <v>2980</v>
      </c>
      <c r="L914" s="205">
        <v>27374.37</v>
      </c>
      <c r="M914" s="205">
        <v>2.96</v>
      </c>
      <c r="N914" s="205">
        <v>81028.14</v>
      </c>
      <c r="O914" s="214">
        <f t="shared" si="78"/>
        <v>0</v>
      </c>
      <c r="V914" s="314">
        <v>105665.07</v>
      </c>
      <c r="W914" s="214">
        <f t="shared" si="79"/>
        <v>-105665.07</v>
      </c>
    </row>
    <row r="915" spans="1:23" x14ac:dyDescent="0.25">
      <c r="A915" s="28" t="s">
        <v>1303</v>
      </c>
      <c r="B915" s="114" t="s">
        <v>1304</v>
      </c>
      <c r="C915" s="115"/>
      <c r="D915" s="121"/>
      <c r="E915" s="116"/>
      <c r="F915" s="160"/>
      <c r="G915" s="181"/>
      <c r="H915" s="188">
        <f>SUM(H916:H931)</f>
        <v>0</v>
      </c>
      <c r="N915" s="203">
        <v>347718.17</v>
      </c>
      <c r="O915" s="214">
        <f t="shared" si="78"/>
        <v>0</v>
      </c>
      <c r="V915" s="313">
        <v>640670.7899999998</v>
      </c>
      <c r="W915" s="214">
        <f t="shared" si="79"/>
        <v>-640670.7899999998</v>
      </c>
    </row>
    <row r="916" spans="1:23" ht="36" x14ac:dyDescent="0.25">
      <c r="A916" s="25" t="s">
        <v>1305</v>
      </c>
      <c r="B916" s="42" t="s">
        <v>91</v>
      </c>
      <c r="C916" s="41" t="s">
        <v>2668</v>
      </c>
      <c r="D916" s="122" t="s">
        <v>1702</v>
      </c>
      <c r="E916" s="41" t="s">
        <v>1606</v>
      </c>
      <c r="F916" s="163">
        <v>62.14</v>
      </c>
      <c r="G916" s="161"/>
      <c r="H916" s="189">
        <f t="shared" ref="H916:H931" si="80">ROUND((F916*G916),2)</f>
        <v>0</v>
      </c>
      <c r="J916" s="204" t="s">
        <v>2890</v>
      </c>
      <c r="K916" s="39" t="s">
        <v>2891</v>
      </c>
      <c r="L916" s="205">
        <v>62.14</v>
      </c>
      <c r="M916" s="205">
        <v>115.58</v>
      </c>
      <c r="N916" s="205">
        <v>7182.14</v>
      </c>
      <c r="O916" s="214">
        <f t="shared" si="78"/>
        <v>0</v>
      </c>
      <c r="V916" s="314">
        <v>7377.26</v>
      </c>
      <c r="W916" s="214">
        <f t="shared" si="79"/>
        <v>-7377.26</v>
      </c>
    </row>
    <row r="917" spans="1:23" ht="24" x14ac:dyDescent="0.25">
      <c r="A917" s="25" t="s">
        <v>1306</v>
      </c>
      <c r="B917" s="42" t="s">
        <v>95</v>
      </c>
      <c r="C917" s="41" t="s">
        <v>2668</v>
      </c>
      <c r="D917" s="122" t="s">
        <v>1699</v>
      </c>
      <c r="E917" s="41" t="s">
        <v>1606</v>
      </c>
      <c r="F917" s="163">
        <v>62.14</v>
      </c>
      <c r="G917" s="161"/>
      <c r="H917" s="189">
        <f t="shared" si="80"/>
        <v>0</v>
      </c>
      <c r="J917" s="204" t="s">
        <v>2893</v>
      </c>
      <c r="K917" s="39" t="s">
        <v>2891</v>
      </c>
      <c r="L917" s="205">
        <v>62.14</v>
      </c>
      <c r="M917" s="205">
        <v>132.59</v>
      </c>
      <c r="N917" s="205">
        <v>8239.14</v>
      </c>
      <c r="O917" s="214">
        <f t="shared" si="78"/>
        <v>0</v>
      </c>
      <c r="V917" s="314">
        <v>8401.33</v>
      </c>
      <c r="W917" s="214">
        <f t="shared" si="79"/>
        <v>-8401.33</v>
      </c>
    </row>
    <row r="918" spans="1:23" x14ac:dyDescent="0.25">
      <c r="A918" s="25" t="s">
        <v>1307</v>
      </c>
      <c r="B918" s="42" t="s">
        <v>1247</v>
      </c>
      <c r="C918" s="41" t="s">
        <v>2668</v>
      </c>
      <c r="D918" s="122" t="s">
        <v>1655</v>
      </c>
      <c r="E918" s="41" t="s">
        <v>1656</v>
      </c>
      <c r="F918" s="163">
        <v>4100</v>
      </c>
      <c r="G918" s="161"/>
      <c r="H918" s="189">
        <f t="shared" si="80"/>
        <v>0</v>
      </c>
      <c r="J918" s="204" t="s">
        <v>3329</v>
      </c>
      <c r="K918" s="39" t="s">
        <v>2980</v>
      </c>
      <c r="L918" s="205">
        <v>4100</v>
      </c>
      <c r="M918" s="205">
        <v>2.04</v>
      </c>
      <c r="N918" s="205">
        <v>8364</v>
      </c>
      <c r="O918" s="214">
        <f t="shared" si="78"/>
        <v>0</v>
      </c>
      <c r="V918" s="314">
        <v>9553</v>
      </c>
      <c r="W918" s="214">
        <f t="shared" si="79"/>
        <v>-9553</v>
      </c>
    </row>
    <row r="919" spans="1:23" x14ac:dyDescent="0.25">
      <c r="A919" s="25" t="s">
        <v>1308</v>
      </c>
      <c r="B919" s="42" t="s">
        <v>1249</v>
      </c>
      <c r="C919" s="41" t="s">
        <v>2668</v>
      </c>
      <c r="D919" s="122" t="s">
        <v>1657</v>
      </c>
      <c r="E919" s="41" t="s">
        <v>1507</v>
      </c>
      <c r="F919" s="163">
        <v>239.5</v>
      </c>
      <c r="G919" s="161"/>
      <c r="H919" s="189">
        <f t="shared" si="80"/>
        <v>0</v>
      </c>
      <c r="J919" s="204" t="s">
        <v>3330</v>
      </c>
      <c r="K919" s="39" t="s">
        <v>40</v>
      </c>
      <c r="L919" s="205">
        <v>239.5</v>
      </c>
      <c r="M919" s="205">
        <v>7.79</v>
      </c>
      <c r="N919" s="205">
        <v>1865.71</v>
      </c>
      <c r="O919" s="214">
        <f t="shared" si="78"/>
        <v>0</v>
      </c>
      <c r="V919" s="314">
        <v>1865.71</v>
      </c>
      <c r="W919" s="214">
        <f t="shared" si="79"/>
        <v>-1865.71</v>
      </c>
    </row>
    <row r="920" spans="1:23" ht="24" x14ac:dyDescent="0.25">
      <c r="A920" s="25" t="s">
        <v>1309</v>
      </c>
      <c r="B920" s="42" t="s">
        <v>159</v>
      </c>
      <c r="C920" s="41" t="s">
        <v>2668</v>
      </c>
      <c r="D920" s="122" t="s">
        <v>1681</v>
      </c>
      <c r="E920" s="41" t="s">
        <v>1527</v>
      </c>
      <c r="F920" s="163">
        <v>25</v>
      </c>
      <c r="G920" s="161"/>
      <c r="H920" s="189">
        <f t="shared" si="80"/>
        <v>0</v>
      </c>
      <c r="J920" s="204" t="s">
        <v>2925</v>
      </c>
      <c r="K920" s="39" t="s">
        <v>17</v>
      </c>
      <c r="L920" s="205">
        <v>25</v>
      </c>
      <c r="M920" s="205">
        <v>19.149999999999999</v>
      </c>
      <c r="N920" s="205">
        <v>478.75</v>
      </c>
      <c r="O920" s="214">
        <f t="shared" si="78"/>
        <v>0</v>
      </c>
      <c r="V920" s="314">
        <v>478.75</v>
      </c>
      <c r="W920" s="214">
        <f t="shared" si="79"/>
        <v>-478.75</v>
      </c>
    </row>
    <row r="921" spans="1:23" x14ac:dyDescent="0.25">
      <c r="A921" s="25" t="s">
        <v>1310</v>
      </c>
      <c r="B921" s="42" t="s">
        <v>161</v>
      </c>
      <c r="C921" s="41" t="s">
        <v>2668</v>
      </c>
      <c r="D921" s="122" t="s">
        <v>1682</v>
      </c>
      <c r="E921" s="41" t="s">
        <v>1527</v>
      </c>
      <c r="F921" s="163">
        <v>25</v>
      </c>
      <c r="G921" s="161"/>
      <c r="H921" s="189">
        <f t="shared" si="80"/>
        <v>0</v>
      </c>
      <c r="J921" s="204" t="s">
        <v>2926</v>
      </c>
      <c r="K921" s="39" t="s">
        <v>17</v>
      </c>
      <c r="L921" s="205">
        <v>25</v>
      </c>
      <c r="M921" s="205">
        <v>19.07</v>
      </c>
      <c r="N921" s="205">
        <v>476.75</v>
      </c>
      <c r="O921" s="214">
        <f t="shared" si="78"/>
        <v>0</v>
      </c>
      <c r="V921" s="314">
        <v>476.75</v>
      </c>
      <c r="W921" s="214">
        <f t="shared" si="79"/>
        <v>-476.75</v>
      </c>
    </row>
    <row r="922" spans="1:23" x14ac:dyDescent="0.25">
      <c r="A922" s="25" t="s">
        <v>1311</v>
      </c>
      <c r="B922" s="42" t="s">
        <v>165</v>
      </c>
      <c r="C922" s="41" t="s">
        <v>2668</v>
      </c>
      <c r="D922" s="122" t="s">
        <v>1687</v>
      </c>
      <c r="E922" s="41" t="s">
        <v>1502</v>
      </c>
      <c r="F922" s="163">
        <v>30</v>
      </c>
      <c r="G922" s="161"/>
      <c r="H922" s="189">
        <f t="shared" si="80"/>
        <v>0</v>
      </c>
      <c r="J922" s="204" t="s">
        <v>2928</v>
      </c>
      <c r="K922" s="39" t="s">
        <v>58</v>
      </c>
      <c r="L922" s="205">
        <v>30</v>
      </c>
      <c r="M922" s="205">
        <v>19.149999999999999</v>
      </c>
      <c r="N922" s="205">
        <v>574.5</v>
      </c>
      <c r="O922" s="214">
        <f t="shared" si="78"/>
        <v>0</v>
      </c>
      <c r="V922" s="314">
        <v>574.5</v>
      </c>
      <c r="W922" s="214">
        <f t="shared" si="79"/>
        <v>-574.5</v>
      </c>
    </row>
    <row r="923" spans="1:23" ht="24" x14ac:dyDescent="0.25">
      <c r="A923" s="25" t="s">
        <v>1312</v>
      </c>
      <c r="B923" s="42" t="s">
        <v>905</v>
      </c>
      <c r="C923" s="41" t="s">
        <v>2668</v>
      </c>
      <c r="D923" s="122" t="s">
        <v>1692</v>
      </c>
      <c r="E923" s="41" t="s">
        <v>1502</v>
      </c>
      <c r="F923" s="163">
        <v>20</v>
      </c>
      <c r="G923" s="161"/>
      <c r="H923" s="189">
        <f t="shared" si="80"/>
        <v>0</v>
      </c>
      <c r="J923" s="204" t="s">
        <v>3226</v>
      </c>
      <c r="K923" s="39" t="s">
        <v>58</v>
      </c>
      <c r="L923" s="205">
        <v>20</v>
      </c>
      <c r="M923" s="205">
        <v>11.97</v>
      </c>
      <c r="N923" s="205">
        <v>239.4</v>
      </c>
      <c r="O923" s="214">
        <f t="shared" si="78"/>
        <v>0</v>
      </c>
      <c r="V923" s="314">
        <v>239.4</v>
      </c>
      <c r="W923" s="214">
        <f t="shared" si="79"/>
        <v>-239.4</v>
      </c>
    </row>
    <row r="924" spans="1:23" ht="24" x14ac:dyDescent="0.25">
      <c r="A924" s="25" t="s">
        <v>1313</v>
      </c>
      <c r="B924" s="42" t="s">
        <v>173</v>
      </c>
      <c r="C924" s="41" t="s">
        <v>2668</v>
      </c>
      <c r="D924" s="122" t="s">
        <v>1696</v>
      </c>
      <c r="E924" s="41" t="s">
        <v>1502</v>
      </c>
      <c r="F924" s="163">
        <v>30</v>
      </c>
      <c r="G924" s="161"/>
      <c r="H924" s="189">
        <f t="shared" si="80"/>
        <v>0</v>
      </c>
      <c r="J924" s="204" t="s">
        <v>2932</v>
      </c>
      <c r="K924" s="39" t="s">
        <v>58</v>
      </c>
      <c r="L924" s="205">
        <v>30</v>
      </c>
      <c r="M924" s="205">
        <v>7.79</v>
      </c>
      <c r="N924" s="205">
        <v>233.7</v>
      </c>
      <c r="O924" s="214">
        <f t="shared" si="78"/>
        <v>0</v>
      </c>
      <c r="V924" s="314">
        <v>233.7</v>
      </c>
      <c r="W924" s="214">
        <f t="shared" si="79"/>
        <v>-233.7</v>
      </c>
    </row>
    <row r="925" spans="1:23" ht="24" x14ac:dyDescent="0.25">
      <c r="A925" s="25" t="s">
        <v>1314</v>
      </c>
      <c r="B925" s="42" t="s">
        <v>1251</v>
      </c>
      <c r="C925" s="41" t="s">
        <v>2668</v>
      </c>
      <c r="D925" s="122" t="s">
        <v>1607</v>
      </c>
      <c r="E925" s="41" t="s">
        <v>1595</v>
      </c>
      <c r="F925" s="163">
        <v>1</v>
      </c>
      <c r="G925" s="161"/>
      <c r="H925" s="189">
        <f t="shared" si="80"/>
        <v>0</v>
      </c>
      <c r="J925" s="204" t="s">
        <v>3331</v>
      </c>
      <c r="K925" s="39" t="s">
        <v>2884</v>
      </c>
      <c r="L925" s="205">
        <v>1</v>
      </c>
      <c r="M925" s="205">
        <v>261.94</v>
      </c>
      <c r="N925" s="205">
        <v>261.94</v>
      </c>
      <c r="O925" s="214">
        <f t="shared" si="78"/>
        <v>0</v>
      </c>
      <c r="V925" s="314">
        <v>279.91000000000003</v>
      </c>
      <c r="W925" s="214">
        <f t="shared" si="79"/>
        <v>-279.91000000000003</v>
      </c>
    </row>
    <row r="926" spans="1:23" ht="24" x14ac:dyDescent="0.25">
      <c r="A926" s="25" t="s">
        <v>1315</v>
      </c>
      <c r="B926" s="42" t="s">
        <v>1253</v>
      </c>
      <c r="C926" s="41" t="s">
        <v>2668</v>
      </c>
      <c r="D926" s="122" t="s">
        <v>1610</v>
      </c>
      <c r="E926" s="41" t="s">
        <v>1527</v>
      </c>
      <c r="F926" s="163">
        <v>120</v>
      </c>
      <c r="G926" s="161"/>
      <c r="H926" s="189">
        <f t="shared" si="80"/>
        <v>0</v>
      </c>
      <c r="J926" s="204" t="s">
        <v>3332</v>
      </c>
      <c r="K926" s="39" t="s">
        <v>17</v>
      </c>
      <c r="L926" s="205">
        <v>120</v>
      </c>
      <c r="M926" s="205">
        <v>27.18</v>
      </c>
      <c r="N926" s="205">
        <v>3261.6</v>
      </c>
      <c r="O926" s="214">
        <f t="shared" si="78"/>
        <v>0</v>
      </c>
      <c r="V926" s="314">
        <v>3756</v>
      </c>
      <c r="W926" s="214">
        <f t="shared" si="79"/>
        <v>-3756</v>
      </c>
    </row>
    <row r="927" spans="1:23" x14ac:dyDescent="0.25">
      <c r="A927" s="25" t="s">
        <v>1316</v>
      </c>
      <c r="B927" s="42" t="s">
        <v>1255</v>
      </c>
      <c r="C927" s="41" t="s">
        <v>2668</v>
      </c>
      <c r="D927" s="122" t="s">
        <v>1729</v>
      </c>
      <c r="E927" s="41" t="s">
        <v>1656</v>
      </c>
      <c r="F927" s="163">
        <v>6320</v>
      </c>
      <c r="G927" s="161"/>
      <c r="H927" s="189">
        <f t="shared" si="80"/>
        <v>0</v>
      </c>
      <c r="J927" s="204" t="s">
        <v>3333</v>
      </c>
      <c r="K927" s="39" t="s">
        <v>2980</v>
      </c>
      <c r="L927" s="205">
        <v>6320</v>
      </c>
      <c r="M927" s="205">
        <v>18.47</v>
      </c>
      <c r="N927" s="205">
        <v>116730.4</v>
      </c>
      <c r="O927" s="214">
        <f t="shared" si="78"/>
        <v>0</v>
      </c>
      <c r="V927" s="314">
        <v>163688</v>
      </c>
      <c r="W927" s="214">
        <f t="shared" si="79"/>
        <v>-163688</v>
      </c>
    </row>
    <row r="928" spans="1:23" ht="24" x14ac:dyDescent="0.25">
      <c r="A928" s="30" t="s">
        <v>1317</v>
      </c>
      <c r="B928" s="42" t="s">
        <v>1318</v>
      </c>
      <c r="C928" s="42" t="s">
        <v>2668</v>
      </c>
      <c r="D928" s="122" t="s">
        <v>3595</v>
      </c>
      <c r="E928" s="41" t="s">
        <v>1507</v>
      </c>
      <c r="F928" s="222">
        <v>1060</v>
      </c>
      <c r="G928" s="161"/>
      <c r="H928" s="225">
        <f t="shared" si="80"/>
        <v>0</v>
      </c>
      <c r="J928" s="204" t="s">
        <v>3352</v>
      </c>
      <c r="K928" s="39" t="s">
        <v>40</v>
      </c>
      <c r="L928" s="205">
        <v>211.03</v>
      </c>
      <c r="M928" s="205">
        <v>730.72</v>
      </c>
      <c r="N928" s="205">
        <v>154203.84</v>
      </c>
      <c r="O928" s="214">
        <f t="shared" si="78"/>
        <v>848.97</v>
      </c>
      <c r="V928" s="314">
        <v>392396.64</v>
      </c>
      <c r="W928" s="214">
        <f t="shared" si="79"/>
        <v>-392396.64</v>
      </c>
    </row>
    <row r="929" spans="1:23" x14ac:dyDescent="0.25">
      <c r="A929" s="25" t="s">
        <v>1319</v>
      </c>
      <c r="B929" s="42" t="s">
        <v>359</v>
      </c>
      <c r="C929" s="41" t="s">
        <v>2668</v>
      </c>
      <c r="D929" s="122" t="s">
        <v>1859</v>
      </c>
      <c r="E929" s="41" t="s">
        <v>1656</v>
      </c>
      <c r="F929" s="163">
        <v>6320</v>
      </c>
      <c r="G929" s="161"/>
      <c r="H929" s="189">
        <f t="shared" si="80"/>
        <v>0</v>
      </c>
      <c r="J929" s="204" t="s">
        <v>2998</v>
      </c>
      <c r="K929" s="39" t="s">
        <v>2980</v>
      </c>
      <c r="L929" s="205">
        <v>6320</v>
      </c>
      <c r="M929" s="205">
        <v>2.96</v>
      </c>
      <c r="N929" s="205">
        <v>18707.2</v>
      </c>
      <c r="O929" s="214">
        <f t="shared" si="78"/>
        <v>0</v>
      </c>
      <c r="V929" s="314">
        <v>24395.200000000001</v>
      </c>
      <c r="W929" s="214">
        <f t="shared" si="79"/>
        <v>-24395.200000000001</v>
      </c>
    </row>
    <row r="930" spans="1:23" ht="24" x14ac:dyDescent="0.25">
      <c r="A930" s="25" t="s">
        <v>1320</v>
      </c>
      <c r="B930" s="41" t="s">
        <v>1258</v>
      </c>
      <c r="C930" s="41" t="s">
        <v>2668</v>
      </c>
      <c r="D930" s="122" t="s">
        <v>1732</v>
      </c>
      <c r="E930" s="41" t="s">
        <v>1507</v>
      </c>
      <c r="F930" s="161">
        <v>56</v>
      </c>
      <c r="G930" s="161"/>
      <c r="H930" s="189">
        <f t="shared" si="80"/>
        <v>0</v>
      </c>
      <c r="I930" s="17" t="s">
        <v>2853</v>
      </c>
      <c r="J930" s="204" t="s">
        <v>3334</v>
      </c>
      <c r="K930" s="39" t="s">
        <v>40</v>
      </c>
      <c r="L930" s="205">
        <v>56</v>
      </c>
      <c r="M930" s="205">
        <v>295.45</v>
      </c>
      <c r="N930" s="205">
        <v>16545.2</v>
      </c>
      <c r="O930" s="214">
        <f t="shared" si="78"/>
        <v>0</v>
      </c>
      <c r="V930" s="314">
        <v>16545.2</v>
      </c>
      <c r="W930" s="214">
        <f t="shared" si="79"/>
        <v>-16545.2</v>
      </c>
    </row>
    <row r="931" spans="1:23" x14ac:dyDescent="0.25">
      <c r="A931" s="25" t="s">
        <v>1321</v>
      </c>
      <c r="B931" s="41" t="s">
        <v>1262</v>
      </c>
      <c r="C931" s="41" t="s">
        <v>2668</v>
      </c>
      <c r="D931" s="122" t="s">
        <v>1733</v>
      </c>
      <c r="E931" s="41" t="s">
        <v>1502</v>
      </c>
      <c r="F931" s="161">
        <v>71.2</v>
      </c>
      <c r="G931" s="161"/>
      <c r="H931" s="189">
        <f t="shared" si="80"/>
        <v>0</v>
      </c>
      <c r="J931" s="204" t="s">
        <v>3336</v>
      </c>
      <c r="K931" s="39" t="s">
        <v>58</v>
      </c>
      <c r="L931" s="205">
        <v>71.2</v>
      </c>
      <c r="M931" s="205">
        <v>145.41999999999999</v>
      </c>
      <c r="N931" s="205">
        <v>10353.9</v>
      </c>
      <c r="O931" s="214">
        <f t="shared" ref="O931:O962" si="81">F931-L931</f>
        <v>0</v>
      </c>
      <c r="V931" s="314">
        <v>10409.44</v>
      </c>
      <c r="W931" s="214">
        <f t="shared" si="79"/>
        <v>-10409.44</v>
      </c>
    </row>
    <row r="932" spans="1:23" x14ac:dyDescent="0.25">
      <c r="A932" s="28" t="s">
        <v>1322</v>
      </c>
      <c r="B932" s="114" t="s">
        <v>1323</v>
      </c>
      <c r="C932" s="115"/>
      <c r="D932" s="121"/>
      <c r="E932" s="116"/>
      <c r="F932" s="160"/>
      <c r="G932" s="181"/>
      <c r="H932" s="188">
        <f>SUM(H933:H935)</f>
        <v>0</v>
      </c>
      <c r="N932" s="203">
        <v>879428.97</v>
      </c>
      <c r="O932" s="214">
        <f t="shared" si="81"/>
        <v>0</v>
      </c>
      <c r="V932" s="313">
        <v>1324026.94</v>
      </c>
      <c r="W932" s="214">
        <f t="shared" si="79"/>
        <v>-1324026.94</v>
      </c>
    </row>
    <row r="933" spans="1:23" ht="24" x14ac:dyDescent="0.25">
      <c r="A933" s="30" t="s">
        <v>1324</v>
      </c>
      <c r="B933" s="42" t="s">
        <v>1459</v>
      </c>
      <c r="C933" s="42"/>
      <c r="D933" s="256" t="s">
        <v>1503</v>
      </c>
      <c r="E933" s="42" t="s">
        <v>17</v>
      </c>
      <c r="F933" s="222">
        <v>2</v>
      </c>
      <c r="G933" s="222"/>
      <c r="H933" s="225">
        <f>ROUND((F933*G933),2)</f>
        <v>0</v>
      </c>
      <c r="J933" s="204" t="s">
        <v>3353</v>
      </c>
      <c r="K933" s="39" t="s">
        <v>17</v>
      </c>
      <c r="L933" s="205">
        <v>1</v>
      </c>
      <c r="M933" s="205">
        <v>444597.97</v>
      </c>
      <c r="N933" s="205">
        <v>444597.97</v>
      </c>
      <c r="O933" s="214">
        <f t="shared" si="81"/>
        <v>1</v>
      </c>
      <c r="V933" s="314">
        <v>889195.94</v>
      </c>
      <c r="W933" s="214">
        <f t="shared" si="79"/>
        <v>-889195.94</v>
      </c>
    </row>
    <row r="934" spans="1:23" ht="32.25" customHeight="1" x14ac:dyDescent="0.25">
      <c r="A934" s="25" t="s">
        <v>1325</v>
      </c>
      <c r="B934" s="41" t="s">
        <v>1459</v>
      </c>
      <c r="C934" s="41"/>
      <c r="D934" s="122" t="s">
        <v>1326</v>
      </c>
      <c r="E934" s="41" t="s">
        <v>17</v>
      </c>
      <c r="F934" s="161">
        <v>1</v>
      </c>
      <c r="G934" s="161"/>
      <c r="H934" s="189">
        <f>ROUND((F934*G934),2)</f>
        <v>0</v>
      </c>
      <c r="J934" s="204" t="s">
        <v>1326</v>
      </c>
      <c r="K934" s="39" t="s">
        <v>17</v>
      </c>
      <c r="L934" s="205">
        <v>1</v>
      </c>
      <c r="M934" s="205">
        <v>289658.09999999998</v>
      </c>
      <c r="N934" s="205">
        <v>289658.09999999998</v>
      </c>
      <c r="O934" s="214">
        <f t="shared" si="81"/>
        <v>0</v>
      </c>
      <c r="V934" s="314">
        <v>289658.09999999998</v>
      </c>
      <c r="W934" s="214">
        <f t="shared" si="79"/>
        <v>-289658.09999999998</v>
      </c>
    </row>
    <row r="935" spans="1:23" x14ac:dyDescent="0.25">
      <c r="A935" s="25" t="s">
        <v>1327</v>
      </c>
      <c r="B935" s="41" t="s">
        <v>1495</v>
      </c>
      <c r="C935" s="41"/>
      <c r="D935" s="122" t="s">
        <v>1328</v>
      </c>
      <c r="E935" s="41" t="s">
        <v>67</v>
      </c>
      <c r="F935" s="161">
        <v>2</v>
      </c>
      <c r="G935" s="161"/>
      <c r="H935" s="189">
        <f>ROUND((F935*G935),2)</f>
        <v>0</v>
      </c>
      <c r="J935" s="204" t="s">
        <v>1328</v>
      </c>
      <c r="K935" s="39" t="s">
        <v>67</v>
      </c>
      <c r="L935" s="205">
        <v>2</v>
      </c>
      <c r="M935" s="205">
        <v>72586.45</v>
      </c>
      <c r="N935" s="205">
        <v>145172.9</v>
      </c>
      <c r="O935" s="214">
        <f t="shared" si="81"/>
        <v>0</v>
      </c>
      <c r="V935" s="314">
        <v>145172.9</v>
      </c>
      <c r="W935" s="214">
        <f t="shared" si="79"/>
        <v>-145172.9</v>
      </c>
    </row>
    <row r="936" spans="1:23" x14ac:dyDescent="0.25">
      <c r="A936" s="28" t="s">
        <v>1329</v>
      </c>
      <c r="B936" s="114" t="s">
        <v>1330</v>
      </c>
      <c r="C936" s="115"/>
      <c r="D936" s="121"/>
      <c r="E936" s="116"/>
      <c r="F936" s="160"/>
      <c r="G936" s="181"/>
      <c r="H936" s="188">
        <f>SUM(H937:H941)</f>
        <v>0</v>
      </c>
      <c r="N936" s="203">
        <v>74367.22</v>
      </c>
      <c r="O936" s="214">
        <f t="shared" si="81"/>
        <v>0</v>
      </c>
      <c r="V936" s="313">
        <v>76496.319999999992</v>
      </c>
      <c r="W936" s="214">
        <f t="shared" si="79"/>
        <v>-76496.319999999992</v>
      </c>
    </row>
    <row r="937" spans="1:23" ht="24" x14ac:dyDescent="0.25">
      <c r="A937" s="25" t="s">
        <v>1331</v>
      </c>
      <c r="B937" s="41" t="s">
        <v>1332</v>
      </c>
      <c r="C937" s="41" t="s">
        <v>2668</v>
      </c>
      <c r="D937" s="122" t="s">
        <v>2318</v>
      </c>
      <c r="E937" s="41" t="s">
        <v>1507</v>
      </c>
      <c r="F937" s="161">
        <v>153.1</v>
      </c>
      <c r="G937" s="161"/>
      <c r="H937" s="189">
        <f>ROUND((F937*G937),2)</f>
        <v>0</v>
      </c>
      <c r="J937" s="204" t="s">
        <v>3354</v>
      </c>
      <c r="K937" s="39" t="s">
        <v>40</v>
      </c>
      <c r="L937" s="205">
        <v>153.1</v>
      </c>
      <c r="M937" s="205">
        <v>22.96</v>
      </c>
      <c r="N937" s="205">
        <v>3515.18</v>
      </c>
      <c r="O937" s="214">
        <f t="shared" si="81"/>
        <v>0</v>
      </c>
      <c r="V937" s="314">
        <v>3772.38</v>
      </c>
      <c r="W937" s="214">
        <f t="shared" si="79"/>
        <v>-3772.38</v>
      </c>
    </row>
    <row r="938" spans="1:23" ht="15" customHeight="1" x14ac:dyDescent="0.25">
      <c r="A938" s="25" t="s">
        <v>1333</v>
      </c>
      <c r="B938" s="41" t="s">
        <v>249</v>
      </c>
      <c r="C938" s="41" t="s">
        <v>2668</v>
      </c>
      <c r="D938" s="122" t="s">
        <v>1715</v>
      </c>
      <c r="E938" s="41" t="s">
        <v>1606</v>
      </c>
      <c r="F938" s="161">
        <v>15.31</v>
      </c>
      <c r="G938" s="161"/>
      <c r="H938" s="189">
        <f>ROUND((F938*G938),2)</f>
        <v>0</v>
      </c>
      <c r="J938" s="204" t="s">
        <v>2959</v>
      </c>
      <c r="K938" s="39" t="s">
        <v>2891</v>
      </c>
      <c r="L938" s="205">
        <v>15.31</v>
      </c>
      <c r="M938" s="205">
        <v>145.71</v>
      </c>
      <c r="N938" s="205">
        <v>2230.8200000000002</v>
      </c>
      <c r="O938" s="214">
        <f t="shared" si="81"/>
        <v>0</v>
      </c>
      <c r="V938" s="314">
        <v>2653.07</v>
      </c>
      <c r="W938" s="214">
        <f t="shared" si="79"/>
        <v>-2653.07</v>
      </c>
    </row>
    <row r="939" spans="1:23" ht="24" x14ac:dyDescent="0.25">
      <c r="A939" s="25" t="s">
        <v>1334</v>
      </c>
      <c r="B939" s="41" t="s">
        <v>1335</v>
      </c>
      <c r="C939" s="41" t="s">
        <v>2668</v>
      </c>
      <c r="D939" s="122" t="s">
        <v>2319</v>
      </c>
      <c r="E939" s="41" t="s">
        <v>1507</v>
      </c>
      <c r="F939" s="161">
        <v>153.1</v>
      </c>
      <c r="G939" s="161"/>
      <c r="H939" s="189">
        <f>ROUND((F939*G939),2)</f>
        <v>0</v>
      </c>
      <c r="J939" s="204" t="s">
        <v>3355</v>
      </c>
      <c r="K939" s="39" t="s">
        <v>40</v>
      </c>
      <c r="L939" s="205">
        <v>153.1</v>
      </c>
      <c r="M939" s="205">
        <v>123.83</v>
      </c>
      <c r="N939" s="205">
        <v>18958.37</v>
      </c>
      <c r="O939" s="214">
        <f t="shared" si="81"/>
        <v>0</v>
      </c>
      <c r="V939" s="314">
        <v>18558.78</v>
      </c>
      <c r="W939" s="214">
        <f t="shared" si="79"/>
        <v>-18558.78</v>
      </c>
    </row>
    <row r="940" spans="1:23" x14ac:dyDescent="0.25">
      <c r="A940" s="25" t="s">
        <v>1336</v>
      </c>
      <c r="B940" s="41" t="s">
        <v>1337</v>
      </c>
      <c r="C940" s="41" t="s">
        <v>2668</v>
      </c>
      <c r="D940" s="122" t="s">
        <v>1746</v>
      </c>
      <c r="E940" s="41" t="s">
        <v>1606</v>
      </c>
      <c r="F940" s="161">
        <v>46.31</v>
      </c>
      <c r="G940" s="161"/>
      <c r="H940" s="189">
        <f>ROUND((F940*G940),2)</f>
        <v>0</v>
      </c>
      <c r="J940" s="204" t="s">
        <v>3356</v>
      </c>
      <c r="K940" s="39" t="s">
        <v>2891</v>
      </c>
      <c r="L940" s="205">
        <v>46.31</v>
      </c>
      <c r="M940" s="205">
        <v>891.45</v>
      </c>
      <c r="N940" s="205">
        <v>41283.050000000003</v>
      </c>
      <c r="O940" s="214">
        <f t="shared" si="81"/>
        <v>0</v>
      </c>
      <c r="V940" s="314">
        <v>42991.89</v>
      </c>
      <c r="W940" s="214">
        <f t="shared" si="79"/>
        <v>-42991.89</v>
      </c>
    </row>
    <row r="941" spans="1:23" x14ac:dyDescent="0.25">
      <c r="A941" s="25" t="s">
        <v>1338</v>
      </c>
      <c r="B941" s="41" t="s">
        <v>1339</v>
      </c>
      <c r="C941" s="41" t="s">
        <v>2668</v>
      </c>
      <c r="D941" s="122" t="s">
        <v>1744</v>
      </c>
      <c r="E941" s="41" t="s">
        <v>1507</v>
      </c>
      <c r="F941" s="161">
        <v>260</v>
      </c>
      <c r="G941" s="161"/>
      <c r="H941" s="189">
        <f>ROUND((F941*G941),2)</f>
        <v>0</v>
      </c>
      <c r="J941" s="204" t="s">
        <v>3357</v>
      </c>
      <c r="K941" s="39" t="s">
        <v>40</v>
      </c>
      <c r="L941" s="205">
        <v>260</v>
      </c>
      <c r="M941" s="205">
        <v>32.229999999999997</v>
      </c>
      <c r="N941" s="205">
        <v>8379.7999999999993</v>
      </c>
      <c r="O941" s="214">
        <f t="shared" si="81"/>
        <v>0</v>
      </c>
      <c r="V941" s="314">
        <v>8520.2000000000007</v>
      </c>
      <c r="W941" s="214">
        <f t="shared" si="79"/>
        <v>-8520.2000000000007</v>
      </c>
    </row>
    <row r="942" spans="1:23" x14ac:dyDescent="0.25">
      <c r="A942" s="28" t="s">
        <v>1340</v>
      </c>
      <c r="B942" s="114" t="s">
        <v>1341</v>
      </c>
      <c r="C942" s="115"/>
      <c r="D942" s="121"/>
      <c r="E942" s="116"/>
      <c r="F942" s="160"/>
      <c r="G942" s="181"/>
      <c r="H942" s="188">
        <f>+H943+H983</f>
        <v>0</v>
      </c>
      <c r="N942" s="203">
        <v>1658170.19</v>
      </c>
      <c r="O942" s="214">
        <f t="shared" si="81"/>
        <v>0</v>
      </c>
      <c r="V942" s="313">
        <v>1679591.1099999999</v>
      </c>
      <c r="W942" s="214">
        <f t="shared" si="79"/>
        <v>-1679591.1099999999</v>
      </c>
    </row>
    <row r="943" spans="1:23" x14ac:dyDescent="0.25">
      <c r="A943" s="26" t="s">
        <v>1342</v>
      </c>
      <c r="B943" s="48" t="s">
        <v>1343</v>
      </c>
      <c r="C943" s="48"/>
      <c r="D943" s="123"/>
      <c r="E943" s="49"/>
      <c r="F943" s="162"/>
      <c r="G943" s="162"/>
      <c r="H943" s="190">
        <f>SUM(H944:H982)</f>
        <v>0</v>
      </c>
      <c r="N943" s="206">
        <v>982721.37</v>
      </c>
      <c r="O943" s="214">
        <f t="shared" si="81"/>
        <v>0</v>
      </c>
      <c r="V943" s="315">
        <v>1031780.5799999998</v>
      </c>
      <c r="W943" s="214">
        <f t="shared" si="79"/>
        <v>-1031780.5799999998</v>
      </c>
    </row>
    <row r="944" spans="1:23" ht="24" x14ac:dyDescent="0.25">
      <c r="A944" s="25" t="s">
        <v>1344</v>
      </c>
      <c r="B944" s="41" t="s">
        <v>1459</v>
      </c>
      <c r="C944" s="41"/>
      <c r="D944" s="122" t="s">
        <v>1345</v>
      </c>
      <c r="E944" s="41" t="s">
        <v>67</v>
      </c>
      <c r="F944" s="161">
        <v>1</v>
      </c>
      <c r="G944" s="161"/>
      <c r="H944" s="189">
        <f t="shared" ref="H944:H982" si="82">ROUND((F944*G944),2)</f>
        <v>0</v>
      </c>
      <c r="J944" s="204" t="s">
        <v>1345</v>
      </c>
      <c r="K944" s="39" t="s">
        <v>67</v>
      </c>
      <c r="L944" s="205">
        <v>1</v>
      </c>
      <c r="M944" s="205">
        <v>155666.67000000001</v>
      </c>
      <c r="N944" s="205">
        <v>155666.67000000001</v>
      </c>
      <c r="O944" s="214">
        <f t="shared" si="81"/>
        <v>0</v>
      </c>
      <c r="V944" s="314">
        <v>155666.67000000001</v>
      </c>
      <c r="W944" s="214">
        <f t="shared" si="79"/>
        <v>-155666.67000000001</v>
      </c>
    </row>
    <row r="945" spans="1:23" x14ac:dyDescent="0.25">
      <c r="A945" s="25" t="s">
        <v>1346</v>
      </c>
      <c r="B945" s="41" t="s">
        <v>46</v>
      </c>
      <c r="C945" s="41" t="s">
        <v>2668</v>
      </c>
      <c r="D945" s="122" t="s">
        <v>1623</v>
      </c>
      <c r="E945" s="41" t="s">
        <v>1507</v>
      </c>
      <c r="F945" s="161">
        <v>220</v>
      </c>
      <c r="G945" s="161"/>
      <c r="H945" s="189">
        <f t="shared" si="82"/>
        <v>0</v>
      </c>
      <c r="J945" s="204" t="s">
        <v>2871</v>
      </c>
      <c r="K945" s="39" t="s">
        <v>40</v>
      </c>
      <c r="L945" s="205">
        <v>220</v>
      </c>
      <c r="M945" s="205">
        <v>106.98</v>
      </c>
      <c r="N945" s="205">
        <v>23535.599999999999</v>
      </c>
      <c r="O945" s="214">
        <f t="shared" si="81"/>
        <v>0</v>
      </c>
      <c r="V945" s="314">
        <v>23168.2</v>
      </c>
      <c r="W945" s="214">
        <f t="shared" si="79"/>
        <v>-23168.2</v>
      </c>
    </row>
    <row r="946" spans="1:23" x14ac:dyDescent="0.25">
      <c r="A946" s="25" t="s">
        <v>1347</v>
      </c>
      <c r="B946" s="41" t="s">
        <v>1277</v>
      </c>
      <c r="C946" s="41" t="s">
        <v>2668</v>
      </c>
      <c r="D946" s="122" t="s">
        <v>1635</v>
      </c>
      <c r="E946" s="41" t="s">
        <v>1507</v>
      </c>
      <c r="F946" s="161">
        <v>121</v>
      </c>
      <c r="G946" s="161"/>
      <c r="H946" s="189">
        <f t="shared" si="82"/>
        <v>0</v>
      </c>
      <c r="J946" s="204" t="s">
        <v>3340</v>
      </c>
      <c r="K946" s="39" t="s">
        <v>40</v>
      </c>
      <c r="L946" s="205">
        <v>121</v>
      </c>
      <c r="M946" s="205">
        <v>15.67</v>
      </c>
      <c r="N946" s="205">
        <v>1896.07</v>
      </c>
      <c r="O946" s="214">
        <f t="shared" si="81"/>
        <v>0</v>
      </c>
      <c r="V946" s="314">
        <v>2058.21</v>
      </c>
      <c r="W946" s="214">
        <f t="shared" si="79"/>
        <v>-2058.21</v>
      </c>
    </row>
    <row r="947" spans="1:23" ht="24" x14ac:dyDescent="0.25">
      <c r="A947" s="25" t="s">
        <v>1348</v>
      </c>
      <c r="B947" s="41" t="s">
        <v>1620</v>
      </c>
      <c r="C947" s="41" t="s">
        <v>2668</v>
      </c>
      <c r="D947" s="122" t="s">
        <v>1621</v>
      </c>
      <c r="E947" s="41" t="s">
        <v>1615</v>
      </c>
      <c r="F947" s="161">
        <v>4</v>
      </c>
      <c r="G947" s="161"/>
      <c r="H947" s="189">
        <f t="shared" si="82"/>
        <v>0</v>
      </c>
      <c r="J947" s="204" t="s">
        <v>3358</v>
      </c>
      <c r="K947" s="39" t="s">
        <v>2868</v>
      </c>
      <c r="L947" s="205">
        <v>4</v>
      </c>
      <c r="M947" s="205">
        <v>574.96</v>
      </c>
      <c r="N947" s="205">
        <v>2299.84</v>
      </c>
      <c r="O947" s="214">
        <f t="shared" si="81"/>
        <v>0</v>
      </c>
      <c r="V947" s="314">
        <v>2755.4</v>
      </c>
      <c r="W947" s="214">
        <f t="shared" si="79"/>
        <v>-2755.4</v>
      </c>
    </row>
    <row r="948" spans="1:23" ht="24" x14ac:dyDescent="0.25">
      <c r="A948" s="25" t="s">
        <v>1349</v>
      </c>
      <c r="B948" s="41" t="s">
        <v>55</v>
      </c>
      <c r="C948" s="41" t="s">
        <v>2668</v>
      </c>
      <c r="D948" s="122" t="s">
        <v>1632</v>
      </c>
      <c r="E948" s="41" t="s">
        <v>1625</v>
      </c>
      <c r="F948" s="161">
        <v>1280</v>
      </c>
      <c r="G948" s="161"/>
      <c r="H948" s="189">
        <f t="shared" si="82"/>
        <v>0</v>
      </c>
      <c r="J948" s="204" t="s">
        <v>2875</v>
      </c>
      <c r="K948" s="39" t="s">
        <v>2876</v>
      </c>
      <c r="L948" s="205">
        <v>1280</v>
      </c>
      <c r="M948" s="205">
        <v>12.92</v>
      </c>
      <c r="N948" s="205">
        <v>16537.599999999999</v>
      </c>
      <c r="O948" s="214">
        <f t="shared" si="81"/>
        <v>0</v>
      </c>
      <c r="V948" s="314">
        <v>18790.400000000001</v>
      </c>
      <c r="W948" s="214">
        <f t="shared" si="79"/>
        <v>-18790.400000000001</v>
      </c>
    </row>
    <row r="949" spans="1:23" ht="24" x14ac:dyDescent="0.25">
      <c r="A949" s="25" t="s">
        <v>1350</v>
      </c>
      <c r="B949" s="41" t="s">
        <v>57</v>
      </c>
      <c r="C949" s="41" t="s">
        <v>2668</v>
      </c>
      <c r="D949" s="122" t="s">
        <v>1626</v>
      </c>
      <c r="E949" s="41" t="s">
        <v>1502</v>
      </c>
      <c r="F949" s="161">
        <v>320</v>
      </c>
      <c r="G949" s="161"/>
      <c r="H949" s="189">
        <f t="shared" si="82"/>
        <v>0</v>
      </c>
      <c r="J949" s="204" t="s">
        <v>2877</v>
      </c>
      <c r="K949" s="39" t="s">
        <v>58</v>
      </c>
      <c r="L949" s="205">
        <v>320</v>
      </c>
      <c r="M949" s="205">
        <v>11.89</v>
      </c>
      <c r="N949" s="205">
        <v>3804.8</v>
      </c>
      <c r="O949" s="214">
        <f t="shared" si="81"/>
        <v>0</v>
      </c>
      <c r="V949" s="314">
        <v>3804.8</v>
      </c>
      <c r="W949" s="214">
        <f t="shared" si="79"/>
        <v>-3804.8</v>
      </c>
    </row>
    <row r="950" spans="1:23" ht="24" x14ac:dyDescent="0.25">
      <c r="A950" s="25" t="s">
        <v>1351</v>
      </c>
      <c r="B950" s="41" t="s">
        <v>1718</v>
      </c>
      <c r="C950" s="41" t="s">
        <v>2668</v>
      </c>
      <c r="D950" s="122" t="s">
        <v>1719</v>
      </c>
      <c r="E950" s="41" t="s">
        <v>1595</v>
      </c>
      <c r="F950" s="161">
        <v>1</v>
      </c>
      <c r="G950" s="161"/>
      <c r="H950" s="189">
        <f t="shared" si="82"/>
        <v>0</v>
      </c>
      <c r="J950" s="204" t="s">
        <v>3341</v>
      </c>
      <c r="K950" s="39" t="s">
        <v>2884</v>
      </c>
      <c r="L950" s="205">
        <v>1</v>
      </c>
      <c r="M950" s="205">
        <v>17102.77</v>
      </c>
      <c r="N950" s="205">
        <v>17102.77</v>
      </c>
      <c r="O950" s="214">
        <f t="shared" si="81"/>
        <v>0</v>
      </c>
      <c r="V950" s="314">
        <v>18879.87</v>
      </c>
      <c r="W950" s="214">
        <f t="shared" si="79"/>
        <v>-18879.87</v>
      </c>
    </row>
    <row r="951" spans="1:23" x14ac:dyDescent="0.25">
      <c r="A951" s="25" t="s">
        <v>1352</v>
      </c>
      <c r="B951" s="41" t="s">
        <v>1280</v>
      </c>
      <c r="C951" s="41" t="s">
        <v>2668</v>
      </c>
      <c r="D951" s="122" t="s">
        <v>1720</v>
      </c>
      <c r="E951" s="41" t="s">
        <v>1502</v>
      </c>
      <c r="F951" s="161">
        <v>100</v>
      </c>
      <c r="G951" s="161"/>
      <c r="H951" s="189">
        <f t="shared" si="82"/>
        <v>0</v>
      </c>
      <c r="J951" s="204" t="s">
        <v>3342</v>
      </c>
      <c r="K951" s="39" t="s">
        <v>58</v>
      </c>
      <c r="L951" s="205">
        <v>100</v>
      </c>
      <c r="M951" s="205">
        <v>363.96</v>
      </c>
      <c r="N951" s="205">
        <v>36396</v>
      </c>
      <c r="O951" s="214">
        <f t="shared" si="81"/>
        <v>0</v>
      </c>
      <c r="V951" s="314">
        <v>38188</v>
      </c>
      <c r="W951" s="214">
        <f t="shared" si="79"/>
        <v>-38188</v>
      </c>
    </row>
    <row r="952" spans="1:23" x14ac:dyDescent="0.25">
      <c r="A952" s="25" t="s">
        <v>1353</v>
      </c>
      <c r="B952" s="41" t="s">
        <v>249</v>
      </c>
      <c r="C952" s="41" t="s">
        <v>2668</v>
      </c>
      <c r="D952" s="122" t="s">
        <v>1715</v>
      </c>
      <c r="E952" s="41" t="s">
        <v>1606</v>
      </c>
      <c r="F952" s="161">
        <v>0.76</v>
      </c>
      <c r="G952" s="161"/>
      <c r="H952" s="189">
        <f t="shared" si="82"/>
        <v>0</v>
      </c>
      <c r="J952" s="204" t="s">
        <v>2959</v>
      </c>
      <c r="K952" s="39" t="s">
        <v>2891</v>
      </c>
      <c r="L952" s="205">
        <v>0.76</v>
      </c>
      <c r="M952" s="205">
        <v>145.71</v>
      </c>
      <c r="N952" s="205">
        <v>110.74</v>
      </c>
      <c r="O952" s="214">
        <f t="shared" si="81"/>
        <v>0</v>
      </c>
      <c r="V952" s="314">
        <v>131.69999999999999</v>
      </c>
      <c r="W952" s="214">
        <f t="shared" si="79"/>
        <v>-131.69999999999999</v>
      </c>
    </row>
    <row r="953" spans="1:23" x14ac:dyDescent="0.25">
      <c r="A953" s="25" t="s">
        <v>1354</v>
      </c>
      <c r="B953" s="41" t="s">
        <v>1283</v>
      </c>
      <c r="C953" s="41" t="s">
        <v>2668</v>
      </c>
      <c r="D953" s="122" t="s">
        <v>1712</v>
      </c>
      <c r="E953" s="41" t="s">
        <v>1606</v>
      </c>
      <c r="F953" s="161">
        <v>0.76</v>
      </c>
      <c r="G953" s="161"/>
      <c r="H953" s="189">
        <f t="shared" si="82"/>
        <v>0</v>
      </c>
      <c r="J953" s="204" t="s">
        <v>3343</v>
      </c>
      <c r="K953" s="39" t="s">
        <v>2891</v>
      </c>
      <c r="L953" s="205">
        <v>0.76</v>
      </c>
      <c r="M953" s="205">
        <v>314.82</v>
      </c>
      <c r="N953" s="205">
        <v>239.26</v>
      </c>
      <c r="O953" s="214">
        <f t="shared" si="81"/>
        <v>0</v>
      </c>
      <c r="V953" s="314">
        <v>264.10000000000002</v>
      </c>
      <c r="W953" s="214">
        <f t="shared" si="79"/>
        <v>-264.10000000000002</v>
      </c>
    </row>
    <row r="954" spans="1:23" ht="24" x14ac:dyDescent="0.25">
      <c r="A954" s="25" t="s">
        <v>1355</v>
      </c>
      <c r="B954" s="41" t="s">
        <v>1285</v>
      </c>
      <c r="C954" s="41" t="s">
        <v>2668</v>
      </c>
      <c r="D954" s="122" t="s">
        <v>1713</v>
      </c>
      <c r="E954" s="41" t="s">
        <v>1606</v>
      </c>
      <c r="F954" s="161">
        <v>0.76</v>
      </c>
      <c r="G954" s="161"/>
      <c r="H954" s="189">
        <f t="shared" si="82"/>
        <v>0</v>
      </c>
      <c r="J954" s="204" t="s">
        <v>3344</v>
      </c>
      <c r="K954" s="39" t="s">
        <v>2891</v>
      </c>
      <c r="L954" s="205">
        <v>0.76</v>
      </c>
      <c r="M954" s="205">
        <v>82.1</v>
      </c>
      <c r="N954" s="205">
        <v>62.4</v>
      </c>
      <c r="O954" s="214">
        <f t="shared" si="81"/>
        <v>0</v>
      </c>
      <c r="V954" s="314">
        <v>62.4</v>
      </c>
      <c r="W954" s="214">
        <f t="shared" si="79"/>
        <v>-62.4</v>
      </c>
    </row>
    <row r="955" spans="1:23" x14ac:dyDescent="0.25">
      <c r="A955" s="25" t="s">
        <v>1356</v>
      </c>
      <c r="B955" s="41" t="s">
        <v>1287</v>
      </c>
      <c r="C955" s="41" t="s">
        <v>2668</v>
      </c>
      <c r="D955" s="122" t="s">
        <v>1709</v>
      </c>
      <c r="E955" s="41" t="s">
        <v>1507</v>
      </c>
      <c r="F955" s="161">
        <v>72.959999999999994</v>
      </c>
      <c r="G955" s="161"/>
      <c r="H955" s="189">
        <f t="shared" si="82"/>
        <v>0</v>
      </c>
      <c r="J955" s="204" t="s">
        <v>3345</v>
      </c>
      <c r="K955" s="39" t="s">
        <v>40</v>
      </c>
      <c r="L955" s="205">
        <v>72.959999999999994</v>
      </c>
      <c r="M955" s="205">
        <v>96.34</v>
      </c>
      <c r="N955" s="205">
        <v>7028.97</v>
      </c>
      <c r="O955" s="214">
        <f t="shared" si="81"/>
        <v>0</v>
      </c>
      <c r="V955" s="314">
        <v>7295.27</v>
      </c>
      <c r="W955" s="214">
        <f t="shared" si="79"/>
        <v>-7295.27</v>
      </c>
    </row>
    <row r="956" spans="1:23" x14ac:dyDescent="0.25">
      <c r="A956" s="25" t="s">
        <v>1357</v>
      </c>
      <c r="B956" s="41" t="s">
        <v>1289</v>
      </c>
      <c r="C956" s="41" t="s">
        <v>2668</v>
      </c>
      <c r="D956" s="122" t="s">
        <v>1710</v>
      </c>
      <c r="E956" s="41" t="s">
        <v>1656</v>
      </c>
      <c r="F956" s="161">
        <v>2794</v>
      </c>
      <c r="G956" s="161"/>
      <c r="H956" s="189">
        <f t="shared" si="82"/>
        <v>0</v>
      </c>
      <c r="J956" s="204" t="s">
        <v>3346</v>
      </c>
      <c r="K956" s="39" t="s">
        <v>2980</v>
      </c>
      <c r="L956" s="205">
        <v>2794</v>
      </c>
      <c r="M956" s="205">
        <v>11.59</v>
      </c>
      <c r="N956" s="205">
        <v>32382.46</v>
      </c>
      <c r="O956" s="214">
        <f t="shared" si="81"/>
        <v>0</v>
      </c>
      <c r="V956" s="314">
        <v>31516.32</v>
      </c>
      <c r="W956" s="214">
        <f t="shared" si="79"/>
        <v>-31516.32</v>
      </c>
    </row>
    <row r="957" spans="1:23" x14ac:dyDescent="0.25">
      <c r="A957" s="25" t="s">
        <v>1358</v>
      </c>
      <c r="B957" s="41" t="s">
        <v>1291</v>
      </c>
      <c r="C957" s="41" t="s">
        <v>2668</v>
      </c>
      <c r="D957" s="122" t="s">
        <v>1704</v>
      </c>
      <c r="E957" s="41" t="s">
        <v>1606</v>
      </c>
      <c r="F957" s="161">
        <v>34.9</v>
      </c>
      <c r="G957" s="161"/>
      <c r="H957" s="189">
        <f t="shared" si="82"/>
        <v>0</v>
      </c>
      <c r="J957" s="204" t="s">
        <v>3347</v>
      </c>
      <c r="K957" s="39" t="s">
        <v>2891</v>
      </c>
      <c r="L957" s="205">
        <v>34.9</v>
      </c>
      <c r="M957" s="205">
        <v>18.16</v>
      </c>
      <c r="N957" s="205">
        <v>633.78</v>
      </c>
      <c r="O957" s="214">
        <f t="shared" si="81"/>
        <v>0</v>
      </c>
      <c r="V957" s="314">
        <v>633.78</v>
      </c>
      <c r="W957" s="214">
        <f t="shared" si="79"/>
        <v>-633.78</v>
      </c>
    </row>
    <row r="958" spans="1:23" ht="24" x14ac:dyDescent="0.25">
      <c r="A958" s="25" t="s">
        <v>1359</v>
      </c>
      <c r="B958" s="41" t="s">
        <v>1293</v>
      </c>
      <c r="C958" s="41" t="s">
        <v>2668</v>
      </c>
      <c r="D958" s="122" t="s">
        <v>1853</v>
      </c>
      <c r="E958" s="41" t="s">
        <v>1507</v>
      </c>
      <c r="F958" s="161">
        <v>72.959999999999994</v>
      </c>
      <c r="G958" s="161"/>
      <c r="H958" s="189">
        <f t="shared" si="82"/>
        <v>0</v>
      </c>
      <c r="J958" s="204" t="s">
        <v>3348</v>
      </c>
      <c r="K958" s="39" t="s">
        <v>40</v>
      </c>
      <c r="L958" s="205">
        <v>72.959999999999994</v>
      </c>
      <c r="M958" s="205">
        <v>53.27</v>
      </c>
      <c r="N958" s="205">
        <v>3886.58</v>
      </c>
      <c r="O958" s="214">
        <f t="shared" si="81"/>
        <v>0</v>
      </c>
      <c r="V958" s="314">
        <v>4466.6099999999997</v>
      </c>
      <c r="W958" s="214">
        <f t="shared" si="79"/>
        <v>-4466.6099999999997</v>
      </c>
    </row>
    <row r="959" spans="1:23" ht="24" x14ac:dyDescent="0.25">
      <c r="A959" s="25" t="s">
        <v>1360</v>
      </c>
      <c r="B959" s="41" t="s">
        <v>1295</v>
      </c>
      <c r="C959" s="41" t="s">
        <v>2668</v>
      </c>
      <c r="D959" s="122" t="s">
        <v>1705</v>
      </c>
      <c r="E959" s="41" t="s">
        <v>1606</v>
      </c>
      <c r="F959" s="161">
        <v>42.84</v>
      </c>
      <c r="G959" s="161"/>
      <c r="H959" s="189">
        <f t="shared" si="82"/>
        <v>0</v>
      </c>
      <c r="J959" s="204" t="s">
        <v>3349</v>
      </c>
      <c r="K959" s="39" t="s">
        <v>2891</v>
      </c>
      <c r="L959" s="205">
        <v>42.84</v>
      </c>
      <c r="M959" s="205">
        <v>15.63</v>
      </c>
      <c r="N959" s="205">
        <v>669.59</v>
      </c>
      <c r="O959" s="214">
        <f t="shared" si="81"/>
        <v>0</v>
      </c>
      <c r="V959" s="314">
        <v>736.85</v>
      </c>
      <c r="W959" s="214">
        <f t="shared" si="79"/>
        <v>-736.85</v>
      </c>
    </row>
    <row r="960" spans="1:23" ht="36" x14ac:dyDescent="0.25">
      <c r="A960" s="25" t="s">
        <v>1361</v>
      </c>
      <c r="B960" s="41" t="s">
        <v>91</v>
      </c>
      <c r="C960" s="41" t="s">
        <v>2668</v>
      </c>
      <c r="D960" s="122" t="s">
        <v>1702</v>
      </c>
      <c r="E960" s="41" t="s">
        <v>1606</v>
      </c>
      <c r="F960" s="161">
        <v>7.94</v>
      </c>
      <c r="G960" s="161"/>
      <c r="H960" s="189">
        <f t="shared" si="82"/>
        <v>0</v>
      </c>
      <c r="J960" s="204" t="s">
        <v>2890</v>
      </c>
      <c r="K960" s="39" t="s">
        <v>2891</v>
      </c>
      <c r="L960" s="205">
        <v>7.94</v>
      </c>
      <c r="M960" s="205">
        <v>115.58</v>
      </c>
      <c r="N960" s="205">
        <v>917.71</v>
      </c>
      <c r="O960" s="214">
        <f t="shared" si="81"/>
        <v>0</v>
      </c>
      <c r="V960" s="314">
        <v>942.64</v>
      </c>
      <c r="W960" s="214">
        <f t="shared" si="79"/>
        <v>-942.64</v>
      </c>
    </row>
    <row r="961" spans="1:23" x14ac:dyDescent="0.25">
      <c r="A961" s="25" t="s">
        <v>1362</v>
      </c>
      <c r="B961" s="41" t="s">
        <v>1298</v>
      </c>
      <c r="C961" s="41" t="s">
        <v>2668</v>
      </c>
      <c r="D961" s="122" t="s">
        <v>1711</v>
      </c>
      <c r="E961" s="41" t="s">
        <v>1606</v>
      </c>
      <c r="F961" s="161">
        <v>27.94</v>
      </c>
      <c r="G961" s="161"/>
      <c r="H961" s="189">
        <f t="shared" si="82"/>
        <v>0</v>
      </c>
      <c r="J961" s="204" t="s">
        <v>3350</v>
      </c>
      <c r="K961" s="39" t="s">
        <v>2891</v>
      </c>
      <c r="L961" s="205">
        <v>27.94</v>
      </c>
      <c r="M961" s="205">
        <v>484.09</v>
      </c>
      <c r="N961" s="205">
        <v>13525.47</v>
      </c>
      <c r="O961" s="214">
        <f t="shared" si="81"/>
        <v>0</v>
      </c>
      <c r="V961" s="314">
        <v>14884.48</v>
      </c>
      <c r="W961" s="214">
        <f t="shared" si="79"/>
        <v>-14884.48</v>
      </c>
    </row>
    <row r="962" spans="1:23" x14ac:dyDescent="0.25">
      <c r="A962" s="25" t="s">
        <v>1363</v>
      </c>
      <c r="B962" s="41" t="s">
        <v>1300</v>
      </c>
      <c r="C962" s="41" t="s">
        <v>2668</v>
      </c>
      <c r="D962" s="122" t="s">
        <v>1714</v>
      </c>
      <c r="E962" s="41" t="s">
        <v>1606</v>
      </c>
      <c r="F962" s="161">
        <v>27.94</v>
      </c>
      <c r="G962" s="161"/>
      <c r="H962" s="189">
        <f t="shared" si="82"/>
        <v>0</v>
      </c>
      <c r="J962" s="204" t="s">
        <v>3351</v>
      </c>
      <c r="K962" s="39" t="s">
        <v>2891</v>
      </c>
      <c r="L962" s="205">
        <v>27.94</v>
      </c>
      <c r="M962" s="205">
        <v>168.89</v>
      </c>
      <c r="N962" s="205">
        <v>4718.79</v>
      </c>
      <c r="O962" s="214">
        <f t="shared" si="81"/>
        <v>0</v>
      </c>
      <c r="V962" s="314">
        <v>3144.93</v>
      </c>
      <c r="W962" s="214">
        <f t="shared" si="79"/>
        <v>-3144.93</v>
      </c>
    </row>
    <row r="963" spans="1:23" x14ac:dyDescent="0.25">
      <c r="A963" s="25" t="s">
        <v>1364</v>
      </c>
      <c r="B963" s="41" t="s">
        <v>181</v>
      </c>
      <c r="C963" s="41" t="s">
        <v>2668</v>
      </c>
      <c r="D963" s="122" t="s">
        <v>3599</v>
      </c>
      <c r="E963" s="41" t="s">
        <v>1507</v>
      </c>
      <c r="F963" s="161">
        <v>10.8</v>
      </c>
      <c r="G963" s="161"/>
      <c r="H963" s="189">
        <f t="shared" si="82"/>
        <v>0</v>
      </c>
      <c r="J963" s="204" t="s">
        <v>2935</v>
      </c>
      <c r="K963" s="39" t="s">
        <v>40</v>
      </c>
      <c r="L963" s="205">
        <v>10.8</v>
      </c>
      <c r="M963" s="205">
        <v>76.650000000000006</v>
      </c>
      <c r="N963" s="205">
        <v>827.82</v>
      </c>
      <c r="O963" s="214">
        <f t="shared" ref="O963:O994" si="83">F963-L963</f>
        <v>0</v>
      </c>
      <c r="V963" s="314">
        <v>882.79</v>
      </c>
      <c r="W963" s="214">
        <f t="shared" si="79"/>
        <v>-882.79</v>
      </c>
    </row>
    <row r="964" spans="1:23" x14ac:dyDescent="0.25">
      <c r="A964" s="25" t="s">
        <v>1365</v>
      </c>
      <c r="B964" s="41" t="s">
        <v>196</v>
      </c>
      <c r="C964" s="41" t="s">
        <v>2668</v>
      </c>
      <c r="D964" s="122" t="s">
        <v>1737</v>
      </c>
      <c r="E964" s="41" t="s">
        <v>1507</v>
      </c>
      <c r="F964" s="161">
        <v>21.6</v>
      </c>
      <c r="G964" s="161"/>
      <c r="H964" s="189">
        <f t="shared" si="82"/>
        <v>0</v>
      </c>
      <c r="J964" s="204" t="s">
        <v>2941</v>
      </c>
      <c r="K964" s="39" t="s">
        <v>40</v>
      </c>
      <c r="L964" s="205">
        <v>21.6</v>
      </c>
      <c r="M964" s="205">
        <v>11.04</v>
      </c>
      <c r="N964" s="205">
        <v>238.46</v>
      </c>
      <c r="O964" s="214">
        <f t="shared" si="83"/>
        <v>0</v>
      </c>
      <c r="V964" s="314">
        <v>251.21</v>
      </c>
      <c r="W964" s="214">
        <f t="shared" si="79"/>
        <v>-251.21</v>
      </c>
    </row>
    <row r="965" spans="1:23" x14ac:dyDescent="0.25">
      <c r="A965" s="25" t="s">
        <v>1366</v>
      </c>
      <c r="B965" s="41" t="s">
        <v>231</v>
      </c>
      <c r="C965" s="41" t="s">
        <v>2668</v>
      </c>
      <c r="D965" s="122" t="s">
        <v>1739</v>
      </c>
      <c r="E965" s="41" t="s">
        <v>1507</v>
      </c>
      <c r="F965" s="161">
        <v>21.6</v>
      </c>
      <c r="G965" s="161"/>
      <c r="H965" s="189">
        <f t="shared" si="82"/>
        <v>0</v>
      </c>
      <c r="J965" s="204" t="s">
        <v>2953</v>
      </c>
      <c r="K965" s="39" t="s">
        <v>40</v>
      </c>
      <c r="L965" s="205">
        <v>21.6</v>
      </c>
      <c r="M965" s="205">
        <v>25.49</v>
      </c>
      <c r="N965" s="205">
        <v>550.58000000000004</v>
      </c>
      <c r="O965" s="214">
        <f t="shared" si="83"/>
        <v>0</v>
      </c>
      <c r="V965" s="314">
        <v>577.79999999999995</v>
      </c>
      <c r="W965" s="214">
        <f t="shared" si="79"/>
        <v>-577.79999999999995</v>
      </c>
    </row>
    <row r="966" spans="1:23" x14ac:dyDescent="0.25">
      <c r="A966" s="25" t="s">
        <v>1367</v>
      </c>
      <c r="B966" s="41" t="s">
        <v>235</v>
      </c>
      <c r="C966" s="41" t="s">
        <v>2668</v>
      </c>
      <c r="D966" s="122" t="s">
        <v>1862</v>
      </c>
      <c r="E966" s="41" t="s">
        <v>1507</v>
      </c>
      <c r="F966" s="161">
        <v>21.6</v>
      </c>
      <c r="G966" s="161"/>
      <c r="H966" s="189">
        <f t="shared" si="82"/>
        <v>0</v>
      </c>
      <c r="J966" s="204" t="s">
        <v>2955</v>
      </c>
      <c r="K966" s="39" t="s">
        <v>40</v>
      </c>
      <c r="L966" s="205">
        <v>21.6</v>
      </c>
      <c r="M966" s="205">
        <v>30.26</v>
      </c>
      <c r="N966" s="205">
        <v>653.62</v>
      </c>
      <c r="O966" s="214">
        <f t="shared" si="83"/>
        <v>0</v>
      </c>
      <c r="V966" s="314">
        <v>671.54</v>
      </c>
      <c r="W966" s="214">
        <f t="shared" si="79"/>
        <v>-671.54</v>
      </c>
    </row>
    <row r="967" spans="1:23" x14ac:dyDescent="0.25">
      <c r="A967" s="25" t="s">
        <v>1368</v>
      </c>
      <c r="B967" s="41" t="s">
        <v>224</v>
      </c>
      <c r="C967" s="41" t="s">
        <v>2668</v>
      </c>
      <c r="D967" s="122" t="s">
        <v>1865</v>
      </c>
      <c r="E967" s="41" t="s">
        <v>1507</v>
      </c>
      <c r="F967" s="161">
        <v>62.1</v>
      </c>
      <c r="G967" s="161"/>
      <c r="H967" s="189">
        <f t="shared" si="82"/>
        <v>0</v>
      </c>
      <c r="J967" s="204" t="s">
        <v>2951</v>
      </c>
      <c r="K967" s="39" t="s">
        <v>40</v>
      </c>
      <c r="L967" s="205">
        <v>62.1</v>
      </c>
      <c r="M967" s="205">
        <v>44.51</v>
      </c>
      <c r="N967" s="205">
        <v>2764.07</v>
      </c>
      <c r="O967" s="214">
        <f t="shared" si="83"/>
        <v>0</v>
      </c>
      <c r="V967" s="314">
        <v>2842.32</v>
      </c>
      <c r="W967" s="214">
        <f t="shared" si="79"/>
        <v>-2842.32</v>
      </c>
    </row>
    <row r="968" spans="1:23" x14ac:dyDescent="0.25">
      <c r="A968" s="25" t="s">
        <v>1369</v>
      </c>
      <c r="B968" s="41" t="s">
        <v>1370</v>
      </c>
      <c r="C968" s="41" t="s">
        <v>2668</v>
      </c>
      <c r="D968" s="122" t="s">
        <v>1869</v>
      </c>
      <c r="E968" s="41" t="s">
        <v>1507</v>
      </c>
      <c r="F968" s="161">
        <v>54</v>
      </c>
      <c r="G968" s="161"/>
      <c r="H968" s="189">
        <f t="shared" si="82"/>
        <v>0</v>
      </c>
      <c r="J968" s="204" t="s">
        <v>3359</v>
      </c>
      <c r="K968" s="39" t="s">
        <v>40</v>
      </c>
      <c r="L968" s="205">
        <v>54</v>
      </c>
      <c r="M968" s="205">
        <v>621.46</v>
      </c>
      <c r="N968" s="205">
        <v>33558.839999999997</v>
      </c>
      <c r="O968" s="214">
        <f t="shared" si="83"/>
        <v>0</v>
      </c>
      <c r="V968" s="314">
        <v>35079.480000000003</v>
      </c>
      <c r="W968" s="214">
        <f t="shared" si="79"/>
        <v>-35079.480000000003</v>
      </c>
    </row>
    <row r="969" spans="1:23" x14ac:dyDescent="0.25">
      <c r="A969" s="25" t="s">
        <v>1371</v>
      </c>
      <c r="B969" s="41" t="s">
        <v>1372</v>
      </c>
      <c r="C969" s="41" t="s">
        <v>2668</v>
      </c>
      <c r="D969" s="122" t="s">
        <v>1796</v>
      </c>
      <c r="E969" s="41" t="s">
        <v>1507</v>
      </c>
      <c r="F969" s="161">
        <v>40</v>
      </c>
      <c r="G969" s="161"/>
      <c r="H969" s="189">
        <f t="shared" si="82"/>
        <v>0</v>
      </c>
      <c r="J969" s="204" t="s">
        <v>3360</v>
      </c>
      <c r="K969" s="39" t="s">
        <v>40</v>
      </c>
      <c r="L969" s="205">
        <v>40</v>
      </c>
      <c r="M969" s="205">
        <v>800.39</v>
      </c>
      <c r="N969" s="205">
        <v>32015.599999999999</v>
      </c>
      <c r="O969" s="214">
        <f t="shared" si="83"/>
        <v>0</v>
      </c>
      <c r="V969" s="314">
        <v>34271.199999999997</v>
      </c>
      <c r="W969" s="214">
        <f t="shared" si="79"/>
        <v>-34271.199999999997</v>
      </c>
    </row>
    <row r="970" spans="1:23" x14ac:dyDescent="0.25">
      <c r="A970" s="25" t="s">
        <v>1373</v>
      </c>
      <c r="B970" s="41" t="s">
        <v>392</v>
      </c>
      <c r="C970" s="41" t="s">
        <v>2668</v>
      </c>
      <c r="D970" s="122" t="s">
        <v>1805</v>
      </c>
      <c r="E970" s="41" t="s">
        <v>1507</v>
      </c>
      <c r="F970" s="161">
        <v>40</v>
      </c>
      <c r="G970" s="161"/>
      <c r="H970" s="189">
        <f t="shared" si="82"/>
        <v>0</v>
      </c>
      <c r="J970" s="204" t="s">
        <v>3014</v>
      </c>
      <c r="K970" s="39" t="s">
        <v>40</v>
      </c>
      <c r="L970" s="205">
        <v>40</v>
      </c>
      <c r="M970" s="205">
        <v>610.73</v>
      </c>
      <c r="N970" s="205">
        <v>24429.200000000001</v>
      </c>
      <c r="O970" s="214">
        <f t="shared" si="83"/>
        <v>0</v>
      </c>
      <c r="V970" s="314">
        <v>22954.799999999999</v>
      </c>
      <c r="W970" s="214">
        <f t="shared" si="79"/>
        <v>-22954.799999999999</v>
      </c>
    </row>
    <row r="971" spans="1:23" ht="24" x14ac:dyDescent="0.25">
      <c r="A971" s="30" t="s">
        <v>1374</v>
      </c>
      <c r="B971" s="42" t="s">
        <v>1318</v>
      </c>
      <c r="C971" s="42" t="s">
        <v>2668</v>
      </c>
      <c r="D971" s="122" t="s">
        <v>3595</v>
      </c>
      <c r="E971" s="41" t="s">
        <v>1507</v>
      </c>
      <c r="F971" s="222">
        <v>483.89</v>
      </c>
      <c r="G971" s="161"/>
      <c r="H971" s="225">
        <f t="shared" si="82"/>
        <v>0</v>
      </c>
      <c r="J971" s="204" t="s">
        <v>3352</v>
      </c>
      <c r="K971" s="39" t="s">
        <v>40</v>
      </c>
      <c r="L971" s="205">
        <v>483.89</v>
      </c>
      <c r="M971" s="205">
        <v>730.72</v>
      </c>
      <c r="N971" s="205">
        <v>353588.1</v>
      </c>
      <c r="O971" s="214">
        <f t="shared" si="83"/>
        <v>0</v>
      </c>
      <c r="V971" s="314">
        <v>353588.1</v>
      </c>
      <c r="W971" s="214">
        <f t="shared" si="79"/>
        <v>-353588.1</v>
      </c>
    </row>
    <row r="972" spans="1:23" ht="24" x14ac:dyDescent="0.25">
      <c r="A972" s="25" t="s">
        <v>1375</v>
      </c>
      <c r="B972" s="41" t="s">
        <v>1376</v>
      </c>
      <c r="C972" s="41" t="s">
        <v>2668</v>
      </c>
      <c r="D972" s="122" t="s">
        <v>1788</v>
      </c>
      <c r="E972" s="41" t="s">
        <v>1502</v>
      </c>
      <c r="F972" s="163">
        <v>21</v>
      </c>
      <c r="G972" s="161"/>
      <c r="H972" s="189">
        <f t="shared" si="82"/>
        <v>0</v>
      </c>
      <c r="J972" s="204" t="s">
        <v>3361</v>
      </c>
      <c r="K972" s="39" t="s">
        <v>58</v>
      </c>
      <c r="L972" s="205">
        <v>21</v>
      </c>
      <c r="M972" s="205">
        <v>965.02</v>
      </c>
      <c r="N972" s="205">
        <v>20265.419999999998</v>
      </c>
      <c r="O972" s="214">
        <f t="shared" si="83"/>
        <v>0</v>
      </c>
      <c r="V972" s="314">
        <v>16676.099999999999</v>
      </c>
      <c r="W972" s="214">
        <f t="shared" si="79"/>
        <v>-16676.099999999999</v>
      </c>
    </row>
    <row r="973" spans="1:23" ht="24" x14ac:dyDescent="0.25">
      <c r="A973" s="25" t="s">
        <v>1377</v>
      </c>
      <c r="B973" s="41" t="s">
        <v>1459</v>
      </c>
      <c r="C973" s="41"/>
      <c r="D973" s="122" t="s">
        <v>1378</v>
      </c>
      <c r="E973" s="41" t="s">
        <v>58</v>
      </c>
      <c r="F973" s="163">
        <v>21</v>
      </c>
      <c r="G973" s="161"/>
      <c r="H973" s="189">
        <f t="shared" si="82"/>
        <v>0</v>
      </c>
      <c r="I973" s="17" t="s">
        <v>2853</v>
      </c>
      <c r="J973" s="204" t="s">
        <v>1378</v>
      </c>
      <c r="K973" s="39" t="s">
        <v>58</v>
      </c>
      <c r="L973" s="205">
        <v>21</v>
      </c>
      <c r="M973" s="205">
        <v>1568.54</v>
      </c>
      <c r="N973" s="205">
        <v>32939.339999999997</v>
      </c>
      <c r="O973" s="214">
        <f t="shared" si="83"/>
        <v>0</v>
      </c>
      <c r="V973" s="314">
        <v>32939.339999999997</v>
      </c>
      <c r="W973" s="214">
        <f t="shared" si="79"/>
        <v>-32939.339999999997</v>
      </c>
    </row>
    <row r="974" spans="1:23" x14ac:dyDescent="0.25">
      <c r="A974" s="25" t="s">
        <v>1379</v>
      </c>
      <c r="B974" s="41" t="s">
        <v>1255</v>
      </c>
      <c r="C974" s="41" t="s">
        <v>2668</v>
      </c>
      <c r="D974" s="122" t="s">
        <v>1729</v>
      </c>
      <c r="E974" s="41" t="s">
        <v>1656</v>
      </c>
      <c r="F974" s="163">
        <v>5100</v>
      </c>
      <c r="G974" s="161"/>
      <c r="H974" s="189">
        <f t="shared" si="82"/>
        <v>0</v>
      </c>
      <c r="J974" s="204" t="s">
        <v>3333</v>
      </c>
      <c r="K974" s="39" t="s">
        <v>2980</v>
      </c>
      <c r="L974" s="205">
        <v>5100</v>
      </c>
      <c r="M974" s="205">
        <v>18.47</v>
      </c>
      <c r="N974" s="205">
        <v>94197</v>
      </c>
      <c r="O974" s="214">
        <f t="shared" si="83"/>
        <v>0</v>
      </c>
      <c r="V974" s="314">
        <v>132090</v>
      </c>
      <c r="W974" s="214">
        <f t="shared" ref="W974:W1037" si="84">H974-V974</f>
        <v>-132090</v>
      </c>
    </row>
    <row r="975" spans="1:23" x14ac:dyDescent="0.25">
      <c r="A975" s="25" t="s">
        <v>1380</v>
      </c>
      <c r="B975" s="41" t="s">
        <v>359</v>
      </c>
      <c r="C975" s="41" t="s">
        <v>2668</v>
      </c>
      <c r="D975" s="122" t="s">
        <v>1859</v>
      </c>
      <c r="E975" s="41" t="s">
        <v>1656</v>
      </c>
      <c r="F975" s="163">
        <v>5100</v>
      </c>
      <c r="G975" s="161"/>
      <c r="H975" s="189">
        <f t="shared" si="82"/>
        <v>0</v>
      </c>
      <c r="J975" s="204" t="s">
        <v>2998</v>
      </c>
      <c r="K975" s="39" t="s">
        <v>2980</v>
      </c>
      <c r="L975" s="205">
        <v>5100</v>
      </c>
      <c r="M975" s="205">
        <v>2.96</v>
      </c>
      <c r="N975" s="205">
        <v>15096</v>
      </c>
      <c r="O975" s="214">
        <f t="shared" si="83"/>
        <v>0</v>
      </c>
      <c r="V975" s="314">
        <v>19686</v>
      </c>
      <c r="W975" s="214">
        <f t="shared" si="84"/>
        <v>-19686</v>
      </c>
    </row>
    <row r="976" spans="1:23" ht="24" x14ac:dyDescent="0.25">
      <c r="A976" s="25" t="s">
        <v>1381</v>
      </c>
      <c r="B976" s="41" t="s">
        <v>1258</v>
      </c>
      <c r="C976" s="41" t="s">
        <v>2668</v>
      </c>
      <c r="D976" s="122" t="s">
        <v>1732</v>
      </c>
      <c r="E976" s="41" t="s">
        <v>1507</v>
      </c>
      <c r="F976" s="161">
        <v>100</v>
      </c>
      <c r="G976" s="161"/>
      <c r="H976" s="189">
        <f t="shared" si="82"/>
        <v>0</v>
      </c>
      <c r="J976" s="204" t="s">
        <v>3334</v>
      </c>
      <c r="K976" s="39" t="s">
        <v>40</v>
      </c>
      <c r="L976" s="205">
        <v>100</v>
      </c>
      <c r="M976" s="205">
        <v>295.45</v>
      </c>
      <c r="N976" s="205">
        <v>29545</v>
      </c>
      <c r="O976" s="214">
        <f t="shared" si="83"/>
        <v>0</v>
      </c>
      <c r="V976" s="314">
        <v>29545</v>
      </c>
      <c r="W976" s="214">
        <f t="shared" si="84"/>
        <v>-29545</v>
      </c>
    </row>
    <row r="977" spans="1:23" ht="24" x14ac:dyDescent="0.25">
      <c r="A977" s="25" t="s">
        <v>1382</v>
      </c>
      <c r="B977" s="41" t="s">
        <v>1260</v>
      </c>
      <c r="C977" s="41" t="s">
        <v>2668</v>
      </c>
      <c r="D977" s="122" t="s">
        <v>1731</v>
      </c>
      <c r="E977" s="41" t="s">
        <v>1502</v>
      </c>
      <c r="F977" s="161">
        <v>10</v>
      </c>
      <c r="G977" s="161"/>
      <c r="H977" s="189">
        <f t="shared" si="82"/>
        <v>0</v>
      </c>
      <c r="J977" s="204" t="s">
        <v>3335</v>
      </c>
      <c r="K977" s="39" t="s">
        <v>58</v>
      </c>
      <c r="L977" s="205">
        <v>10</v>
      </c>
      <c r="M977" s="205">
        <v>109.99</v>
      </c>
      <c r="N977" s="205">
        <v>1099.9000000000001</v>
      </c>
      <c r="O977" s="214">
        <f t="shared" si="83"/>
        <v>0</v>
      </c>
      <c r="V977" s="314">
        <v>1138</v>
      </c>
      <c r="W977" s="214">
        <f t="shared" si="84"/>
        <v>-1138</v>
      </c>
    </row>
    <row r="978" spans="1:23" x14ac:dyDescent="0.25">
      <c r="A978" s="25" t="s">
        <v>1383</v>
      </c>
      <c r="B978" s="41" t="s">
        <v>1262</v>
      </c>
      <c r="C978" s="41" t="s">
        <v>2668</v>
      </c>
      <c r="D978" s="122" t="s">
        <v>1733</v>
      </c>
      <c r="E978" s="41" t="s">
        <v>1502</v>
      </c>
      <c r="F978" s="161">
        <v>80</v>
      </c>
      <c r="G978" s="161"/>
      <c r="H978" s="189">
        <f t="shared" si="82"/>
        <v>0</v>
      </c>
      <c r="J978" s="204" t="s">
        <v>3336</v>
      </c>
      <c r="K978" s="39" t="s">
        <v>58</v>
      </c>
      <c r="L978" s="205">
        <v>80</v>
      </c>
      <c r="M978" s="205">
        <v>145.41999999999999</v>
      </c>
      <c r="N978" s="205">
        <v>11633.6</v>
      </c>
      <c r="O978" s="214">
        <f t="shared" si="83"/>
        <v>0</v>
      </c>
      <c r="V978" s="314">
        <v>11696</v>
      </c>
      <c r="W978" s="214">
        <f t="shared" si="84"/>
        <v>-11696</v>
      </c>
    </row>
    <row r="979" spans="1:23" ht="24" x14ac:dyDescent="0.25">
      <c r="A979" s="25" t="s">
        <v>1384</v>
      </c>
      <c r="B979" s="41" t="s">
        <v>1385</v>
      </c>
      <c r="C979" s="41" t="s">
        <v>2668</v>
      </c>
      <c r="D979" s="122" t="s">
        <v>1870</v>
      </c>
      <c r="E979" s="41" t="s">
        <v>1527</v>
      </c>
      <c r="F979" s="161">
        <v>1</v>
      </c>
      <c r="G979" s="161"/>
      <c r="H979" s="189">
        <f t="shared" si="82"/>
        <v>0</v>
      </c>
      <c r="J979" s="204" t="s">
        <v>3362</v>
      </c>
      <c r="K979" s="39" t="s">
        <v>17</v>
      </c>
      <c r="L979" s="205">
        <v>1</v>
      </c>
      <c r="M979" s="205">
        <v>3634.55</v>
      </c>
      <c r="N979" s="205">
        <v>3634.55</v>
      </c>
      <c r="O979" s="214">
        <f t="shared" si="83"/>
        <v>0</v>
      </c>
      <c r="V979" s="314">
        <v>4732.87</v>
      </c>
      <c r="W979" s="214">
        <f t="shared" si="84"/>
        <v>-4732.87</v>
      </c>
    </row>
    <row r="980" spans="1:23" x14ac:dyDescent="0.25">
      <c r="A980" s="25" t="s">
        <v>1386</v>
      </c>
      <c r="B980" s="41" t="s">
        <v>1387</v>
      </c>
      <c r="C980" s="41" t="s">
        <v>2668</v>
      </c>
      <c r="D980" s="122" t="s">
        <v>2320</v>
      </c>
      <c r="E980" s="41" t="s">
        <v>1502</v>
      </c>
      <c r="F980" s="161">
        <v>30</v>
      </c>
      <c r="G980" s="161"/>
      <c r="H980" s="189">
        <f t="shared" si="82"/>
        <v>0</v>
      </c>
      <c r="J980" s="204" t="s">
        <v>3363</v>
      </c>
      <c r="K980" s="39" t="s">
        <v>58</v>
      </c>
      <c r="L980" s="205">
        <v>30</v>
      </c>
      <c r="M980" s="205">
        <v>49.83</v>
      </c>
      <c r="N980" s="205">
        <v>1494.9</v>
      </c>
      <c r="O980" s="214">
        <f t="shared" si="83"/>
        <v>0</v>
      </c>
      <c r="V980" s="314">
        <v>1697.1</v>
      </c>
      <c r="W980" s="214">
        <f t="shared" si="84"/>
        <v>-1697.1</v>
      </c>
    </row>
    <row r="981" spans="1:23" x14ac:dyDescent="0.25">
      <c r="A981" s="25" t="s">
        <v>1388</v>
      </c>
      <c r="B981" s="41" t="s">
        <v>1389</v>
      </c>
      <c r="C981" s="41" t="s">
        <v>2668</v>
      </c>
      <c r="D981" s="122" t="s">
        <v>2321</v>
      </c>
      <c r="E981" s="41" t="s">
        <v>1606</v>
      </c>
      <c r="F981" s="161">
        <v>2.25</v>
      </c>
      <c r="G981" s="161"/>
      <c r="H981" s="189">
        <f t="shared" si="82"/>
        <v>0</v>
      </c>
      <c r="J981" s="204" t="s">
        <v>3364</v>
      </c>
      <c r="K981" s="39" t="s">
        <v>2891</v>
      </c>
      <c r="L981" s="205">
        <v>2.25</v>
      </c>
      <c r="M981" s="205">
        <v>496.61</v>
      </c>
      <c r="N981" s="205">
        <v>1117.3699999999999</v>
      </c>
      <c r="O981" s="214">
        <f t="shared" si="83"/>
        <v>0</v>
      </c>
      <c r="V981" s="314">
        <v>1227.6199999999999</v>
      </c>
      <c r="W981" s="214">
        <f t="shared" si="84"/>
        <v>-1227.6199999999999</v>
      </c>
    </row>
    <row r="982" spans="1:23" ht="24" x14ac:dyDescent="0.25">
      <c r="A982" s="25" t="s">
        <v>1390</v>
      </c>
      <c r="B982" s="41" t="s">
        <v>1391</v>
      </c>
      <c r="C982" s="41" t="s">
        <v>2668</v>
      </c>
      <c r="D982" s="122" t="s">
        <v>2322</v>
      </c>
      <c r="E982" s="41" t="s">
        <v>1606</v>
      </c>
      <c r="F982" s="161">
        <v>2.25</v>
      </c>
      <c r="G982" s="161"/>
      <c r="H982" s="189">
        <f t="shared" si="82"/>
        <v>0</v>
      </c>
      <c r="J982" s="204" t="s">
        <v>3365</v>
      </c>
      <c r="K982" s="39" t="s">
        <v>2891</v>
      </c>
      <c r="L982" s="205">
        <v>2.25</v>
      </c>
      <c r="M982" s="205">
        <v>736.4</v>
      </c>
      <c r="N982" s="205">
        <v>1656.9</v>
      </c>
      <c r="O982" s="214">
        <f t="shared" si="83"/>
        <v>0</v>
      </c>
      <c r="V982" s="314">
        <v>1842.68</v>
      </c>
      <c r="W982" s="214">
        <f t="shared" si="84"/>
        <v>-1842.68</v>
      </c>
    </row>
    <row r="983" spans="1:23" x14ac:dyDescent="0.25">
      <c r="A983" s="26" t="s">
        <v>1392</v>
      </c>
      <c r="B983" s="48" t="s">
        <v>1393</v>
      </c>
      <c r="C983" s="48"/>
      <c r="D983" s="123"/>
      <c r="E983" s="49"/>
      <c r="F983" s="162"/>
      <c r="G983" s="162"/>
      <c r="H983" s="190">
        <f>SUM(H984:H1023)</f>
        <v>0</v>
      </c>
      <c r="N983" s="206">
        <v>675448.82</v>
      </c>
      <c r="O983" s="214">
        <f t="shared" si="83"/>
        <v>0</v>
      </c>
      <c r="V983" s="315">
        <v>647810.52999999991</v>
      </c>
      <c r="W983" s="214">
        <f t="shared" si="84"/>
        <v>-647810.52999999991</v>
      </c>
    </row>
    <row r="984" spans="1:23" x14ac:dyDescent="0.25">
      <c r="A984" s="25" t="s">
        <v>1394</v>
      </c>
      <c r="B984" s="41" t="s">
        <v>46</v>
      </c>
      <c r="C984" s="41" t="s">
        <v>2668</v>
      </c>
      <c r="D984" s="122" t="s">
        <v>1623</v>
      </c>
      <c r="E984" s="41" t="s">
        <v>1507</v>
      </c>
      <c r="F984" s="161">
        <v>22</v>
      </c>
      <c r="G984" s="161"/>
      <c r="H984" s="189">
        <f t="shared" ref="H984:H1023" si="85">ROUND((F984*G984),2)</f>
        <v>0</v>
      </c>
      <c r="J984" s="204" t="s">
        <v>2871</v>
      </c>
      <c r="K984" s="39" t="s">
        <v>40</v>
      </c>
      <c r="L984" s="205">
        <v>22</v>
      </c>
      <c r="M984" s="205">
        <v>106.98</v>
      </c>
      <c r="N984" s="205">
        <v>2353.56</v>
      </c>
      <c r="O984" s="214">
        <f t="shared" si="83"/>
        <v>0</v>
      </c>
      <c r="V984" s="314">
        <v>2316.8200000000002</v>
      </c>
      <c r="W984" s="214">
        <f t="shared" si="84"/>
        <v>-2316.8200000000002</v>
      </c>
    </row>
    <row r="985" spans="1:23" x14ac:dyDescent="0.25">
      <c r="A985" s="25" t="s">
        <v>1395</v>
      </c>
      <c r="B985" s="41" t="s">
        <v>835</v>
      </c>
      <c r="C985" s="41" t="s">
        <v>2668</v>
      </c>
      <c r="D985" s="122" t="s">
        <v>1649</v>
      </c>
      <c r="E985" s="41" t="s">
        <v>1507</v>
      </c>
      <c r="F985" s="161">
        <v>445.5</v>
      </c>
      <c r="G985" s="161"/>
      <c r="H985" s="189">
        <f t="shared" si="85"/>
        <v>0</v>
      </c>
      <c r="J985" s="204" t="s">
        <v>3209</v>
      </c>
      <c r="K985" s="39" t="s">
        <v>40</v>
      </c>
      <c r="L985" s="205">
        <v>445.5</v>
      </c>
      <c r="M985" s="205">
        <v>15.66</v>
      </c>
      <c r="N985" s="205">
        <v>6976.53</v>
      </c>
      <c r="O985" s="214">
        <f t="shared" si="83"/>
        <v>0</v>
      </c>
      <c r="V985" s="314">
        <v>6976.53</v>
      </c>
      <c r="W985" s="214">
        <f t="shared" si="84"/>
        <v>-6976.53</v>
      </c>
    </row>
    <row r="986" spans="1:23" ht="24" x14ac:dyDescent="0.25">
      <c r="A986" s="25" t="s">
        <v>1396</v>
      </c>
      <c r="B986" s="41" t="s">
        <v>837</v>
      </c>
      <c r="C986" s="41" t="s">
        <v>2668</v>
      </c>
      <c r="D986" s="122" t="s">
        <v>1650</v>
      </c>
      <c r="E986" s="41" t="s">
        <v>1507</v>
      </c>
      <c r="F986" s="161">
        <v>445.5</v>
      </c>
      <c r="G986" s="161"/>
      <c r="H986" s="189">
        <f t="shared" si="85"/>
        <v>0</v>
      </c>
      <c r="J986" s="204" t="s">
        <v>3210</v>
      </c>
      <c r="K986" s="39" t="s">
        <v>40</v>
      </c>
      <c r="L986" s="205">
        <v>445.5</v>
      </c>
      <c r="M986" s="205">
        <v>18.79</v>
      </c>
      <c r="N986" s="205">
        <v>8370.9500000000007</v>
      </c>
      <c r="O986" s="214">
        <f t="shared" si="83"/>
        <v>0</v>
      </c>
      <c r="V986" s="314">
        <v>8370.9500000000007</v>
      </c>
      <c r="W986" s="214">
        <f t="shared" si="84"/>
        <v>-8370.9500000000007</v>
      </c>
    </row>
    <row r="987" spans="1:23" x14ac:dyDescent="0.25">
      <c r="A987" s="25" t="s">
        <v>1397</v>
      </c>
      <c r="B987" s="41" t="s">
        <v>113</v>
      </c>
      <c r="C987" s="41" t="s">
        <v>2668</v>
      </c>
      <c r="D987" s="122" t="s">
        <v>1643</v>
      </c>
      <c r="E987" s="41" t="s">
        <v>1507</v>
      </c>
      <c r="F987" s="161">
        <v>445.5</v>
      </c>
      <c r="G987" s="161"/>
      <c r="H987" s="189">
        <f t="shared" si="85"/>
        <v>0</v>
      </c>
      <c r="J987" s="204" t="s">
        <v>2902</v>
      </c>
      <c r="K987" s="39" t="s">
        <v>40</v>
      </c>
      <c r="L987" s="205">
        <v>445.5</v>
      </c>
      <c r="M987" s="205">
        <v>9.74</v>
      </c>
      <c r="N987" s="205">
        <v>4339.17</v>
      </c>
      <c r="O987" s="214">
        <f t="shared" si="83"/>
        <v>0</v>
      </c>
      <c r="V987" s="314">
        <v>4339.17</v>
      </c>
      <c r="W987" s="214">
        <f t="shared" si="84"/>
        <v>-4339.17</v>
      </c>
    </row>
    <row r="988" spans="1:23" ht="24" x14ac:dyDescent="0.25">
      <c r="A988" s="25" t="s">
        <v>1398</v>
      </c>
      <c r="B988" s="41" t="s">
        <v>831</v>
      </c>
      <c r="C988" s="41" t="s">
        <v>2668</v>
      </c>
      <c r="D988" s="122" t="s">
        <v>1700</v>
      </c>
      <c r="E988" s="41" t="s">
        <v>1606</v>
      </c>
      <c r="F988" s="161">
        <v>115.83</v>
      </c>
      <c r="G988" s="161"/>
      <c r="H988" s="189">
        <f t="shared" si="85"/>
        <v>0</v>
      </c>
      <c r="J988" s="204" t="s">
        <v>3208</v>
      </c>
      <c r="K988" s="39" t="s">
        <v>2891</v>
      </c>
      <c r="L988" s="205">
        <v>115.83</v>
      </c>
      <c r="M988" s="205">
        <v>92.21</v>
      </c>
      <c r="N988" s="205">
        <v>10680.68</v>
      </c>
      <c r="O988" s="214">
        <f t="shared" si="83"/>
        <v>0</v>
      </c>
      <c r="V988" s="314">
        <v>11883</v>
      </c>
      <c r="W988" s="214">
        <f t="shared" si="84"/>
        <v>-11883</v>
      </c>
    </row>
    <row r="989" spans="1:23" ht="24" x14ac:dyDescent="0.25">
      <c r="A989" s="25" t="s">
        <v>1399</v>
      </c>
      <c r="B989" s="41" t="s">
        <v>95</v>
      </c>
      <c r="C989" s="41" t="s">
        <v>2668</v>
      </c>
      <c r="D989" s="122" t="s">
        <v>1699</v>
      </c>
      <c r="E989" s="41" t="s">
        <v>1606</v>
      </c>
      <c r="F989" s="161">
        <v>115.83</v>
      </c>
      <c r="G989" s="161"/>
      <c r="H989" s="189">
        <f t="shared" si="85"/>
        <v>0</v>
      </c>
      <c r="J989" s="204" t="s">
        <v>2893</v>
      </c>
      <c r="K989" s="39" t="s">
        <v>2891</v>
      </c>
      <c r="L989" s="205">
        <v>115.83</v>
      </c>
      <c r="M989" s="205">
        <v>132.59</v>
      </c>
      <c r="N989" s="205">
        <v>15357.9</v>
      </c>
      <c r="O989" s="214">
        <f t="shared" si="83"/>
        <v>0</v>
      </c>
      <c r="V989" s="314">
        <v>15660.22</v>
      </c>
      <c r="W989" s="214">
        <f t="shared" si="84"/>
        <v>-15660.22</v>
      </c>
    </row>
    <row r="990" spans="1:23" ht="24" x14ac:dyDescent="0.25">
      <c r="A990" s="25" t="s">
        <v>1400</v>
      </c>
      <c r="B990" s="41" t="s">
        <v>1401</v>
      </c>
      <c r="C990" s="41" t="s">
        <v>2668</v>
      </c>
      <c r="D990" s="122" t="s">
        <v>1599</v>
      </c>
      <c r="E990" s="41" t="s">
        <v>1595</v>
      </c>
      <c r="F990" s="161">
        <v>1</v>
      </c>
      <c r="G990" s="161"/>
      <c r="H990" s="189">
        <f t="shared" si="85"/>
        <v>0</v>
      </c>
      <c r="J990" s="204" t="s">
        <v>3366</v>
      </c>
      <c r="K990" s="39" t="s">
        <v>2884</v>
      </c>
      <c r="L990" s="205">
        <v>1</v>
      </c>
      <c r="M990" s="205">
        <v>323.62</v>
      </c>
      <c r="N990" s="205">
        <v>323.62</v>
      </c>
      <c r="O990" s="214">
        <f t="shared" si="83"/>
        <v>0</v>
      </c>
      <c r="V990" s="314">
        <v>329.54</v>
      </c>
      <c r="W990" s="214">
        <f t="shared" si="84"/>
        <v>-329.54</v>
      </c>
    </row>
    <row r="991" spans="1:23" x14ac:dyDescent="0.25">
      <c r="A991" s="25" t="s">
        <v>1402</v>
      </c>
      <c r="B991" s="41" t="s">
        <v>1403</v>
      </c>
      <c r="C991" s="41" t="s">
        <v>2668</v>
      </c>
      <c r="D991" s="122" t="s">
        <v>1600</v>
      </c>
      <c r="E991" s="41" t="s">
        <v>1507</v>
      </c>
      <c r="F991" s="161">
        <v>240</v>
      </c>
      <c r="G991" s="161"/>
      <c r="H991" s="189">
        <f t="shared" si="85"/>
        <v>0</v>
      </c>
      <c r="J991" s="204" t="s">
        <v>3367</v>
      </c>
      <c r="K991" s="39" t="s">
        <v>40</v>
      </c>
      <c r="L991" s="205">
        <v>240</v>
      </c>
      <c r="M991" s="205">
        <v>8.68</v>
      </c>
      <c r="N991" s="205">
        <v>2083.1999999999998</v>
      </c>
      <c r="O991" s="214">
        <f t="shared" si="83"/>
        <v>0</v>
      </c>
      <c r="V991" s="314">
        <v>2064</v>
      </c>
      <c r="W991" s="214">
        <f t="shared" si="84"/>
        <v>-2064</v>
      </c>
    </row>
    <row r="992" spans="1:23" x14ac:dyDescent="0.25">
      <c r="A992" s="25" t="s">
        <v>1404</v>
      </c>
      <c r="B992" s="41" t="s">
        <v>1289</v>
      </c>
      <c r="C992" s="41" t="s">
        <v>2668</v>
      </c>
      <c r="D992" s="122" t="s">
        <v>1710</v>
      </c>
      <c r="E992" s="41" t="s">
        <v>1656</v>
      </c>
      <c r="F992" s="161">
        <v>1900</v>
      </c>
      <c r="G992" s="161"/>
      <c r="H992" s="189">
        <f t="shared" si="85"/>
        <v>0</v>
      </c>
      <c r="J992" s="204" t="s">
        <v>3346</v>
      </c>
      <c r="K992" s="39" t="s">
        <v>2980</v>
      </c>
      <c r="L992" s="205">
        <v>1900</v>
      </c>
      <c r="M992" s="205">
        <v>11.59</v>
      </c>
      <c r="N992" s="205">
        <v>22021</v>
      </c>
      <c r="O992" s="214">
        <f t="shared" si="83"/>
        <v>0</v>
      </c>
      <c r="V992" s="314">
        <v>21432</v>
      </c>
      <c r="W992" s="214">
        <f t="shared" si="84"/>
        <v>-21432</v>
      </c>
    </row>
    <row r="993" spans="1:23" x14ac:dyDescent="0.25">
      <c r="A993" s="25" t="s">
        <v>1405</v>
      </c>
      <c r="B993" s="41" t="s">
        <v>1406</v>
      </c>
      <c r="C993" s="41" t="s">
        <v>2668</v>
      </c>
      <c r="D993" s="122" t="s">
        <v>1601</v>
      </c>
      <c r="E993" s="41" t="s">
        <v>1507</v>
      </c>
      <c r="F993" s="161">
        <v>240</v>
      </c>
      <c r="G993" s="161"/>
      <c r="H993" s="189">
        <f t="shared" si="85"/>
        <v>0</v>
      </c>
      <c r="J993" s="204" t="s">
        <v>3368</v>
      </c>
      <c r="K993" s="39" t="s">
        <v>40</v>
      </c>
      <c r="L993" s="205">
        <v>240</v>
      </c>
      <c r="M993" s="205">
        <v>160.97999999999999</v>
      </c>
      <c r="N993" s="205">
        <v>38635.199999999997</v>
      </c>
      <c r="O993" s="214">
        <f t="shared" si="83"/>
        <v>0</v>
      </c>
      <c r="V993" s="314">
        <v>40953.599999999999</v>
      </c>
      <c r="W993" s="214">
        <f t="shared" si="84"/>
        <v>-40953.599999999999</v>
      </c>
    </row>
    <row r="994" spans="1:23" x14ac:dyDescent="0.25">
      <c r="A994" s="25" t="s">
        <v>1407</v>
      </c>
      <c r="B994" s="41" t="s">
        <v>1408</v>
      </c>
      <c r="C994" s="41" t="s">
        <v>2668</v>
      </c>
      <c r="D994" s="122" t="s">
        <v>1602</v>
      </c>
      <c r="E994" s="41" t="s">
        <v>1507</v>
      </c>
      <c r="F994" s="161">
        <v>240</v>
      </c>
      <c r="G994" s="161"/>
      <c r="H994" s="189">
        <f t="shared" si="85"/>
        <v>0</v>
      </c>
      <c r="J994" s="204" t="s">
        <v>3369</v>
      </c>
      <c r="K994" s="39" t="s">
        <v>40</v>
      </c>
      <c r="L994" s="205">
        <v>240</v>
      </c>
      <c r="M994" s="205">
        <v>65.56</v>
      </c>
      <c r="N994" s="205">
        <v>15734.4</v>
      </c>
      <c r="O994" s="214">
        <f t="shared" si="83"/>
        <v>0</v>
      </c>
      <c r="V994" s="314">
        <v>15895.2</v>
      </c>
      <c r="W994" s="214">
        <f t="shared" si="84"/>
        <v>-15895.2</v>
      </c>
    </row>
    <row r="995" spans="1:23" x14ac:dyDescent="0.25">
      <c r="A995" s="25" t="s">
        <v>1409</v>
      </c>
      <c r="B995" s="41" t="s">
        <v>1410</v>
      </c>
      <c r="C995" s="41" t="s">
        <v>2668</v>
      </c>
      <c r="D995" s="122" t="s">
        <v>1603</v>
      </c>
      <c r="E995" s="41" t="s">
        <v>1507</v>
      </c>
      <c r="F995" s="161">
        <v>20</v>
      </c>
      <c r="G995" s="161"/>
      <c r="H995" s="189">
        <f t="shared" si="85"/>
        <v>0</v>
      </c>
      <c r="J995" s="204" t="s">
        <v>3370</v>
      </c>
      <c r="K995" s="39" t="s">
        <v>40</v>
      </c>
      <c r="L995" s="205">
        <v>20</v>
      </c>
      <c r="M995" s="205">
        <v>29.21</v>
      </c>
      <c r="N995" s="205">
        <v>584.20000000000005</v>
      </c>
      <c r="O995" s="214">
        <f t="shared" ref="O995:O1025" si="86">F995-L995</f>
        <v>0</v>
      </c>
      <c r="V995" s="314">
        <v>584.20000000000005</v>
      </c>
      <c r="W995" s="214">
        <f t="shared" si="84"/>
        <v>-584.20000000000005</v>
      </c>
    </row>
    <row r="996" spans="1:23" x14ac:dyDescent="0.25">
      <c r="A996" s="25" t="s">
        <v>1411</v>
      </c>
      <c r="B996" s="41" t="s">
        <v>1412</v>
      </c>
      <c r="C996" s="41" t="s">
        <v>2668</v>
      </c>
      <c r="D996" s="122" t="s">
        <v>1604</v>
      </c>
      <c r="E996" s="41" t="s">
        <v>1502</v>
      </c>
      <c r="F996" s="161">
        <v>30</v>
      </c>
      <c r="G996" s="161"/>
      <c r="H996" s="189">
        <f t="shared" si="85"/>
        <v>0</v>
      </c>
      <c r="J996" s="204" t="s">
        <v>3371</v>
      </c>
      <c r="K996" s="39" t="s">
        <v>58</v>
      </c>
      <c r="L996" s="205">
        <v>30</v>
      </c>
      <c r="M996" s="205">
        <v>5.35</v>
      </c>
      <c r="N996" s="205">
        <v>160.5</v>
      </c>
      <c r="O996" s="214">
        <f t="shared" si="86"/>
        <v>0</v>
      </c>
      <c r="V996" s="314">
        <v>158.69999999999999</v>
      </c>
      <c r="W996" s="214">
        <f t="shared" si="84"/>
        <v>-158.69999999999999</v>
      </c>
    </row>
    <row r="997" spans="1:23" ht="24" x14ac:dyDescent="0.25">
      <c r="A997" s="25" t="s">
        <v>1413</v>
      </c>
      <c r="B997" s="41" t="s">
        <v>1414</v>
      </c>
      <c r="C997" s="41" t="s">
        <v>2668</v>
      </c>
      <c r="D997" s="122" t="s">
        <v>1605</v>
      </c>
      <c r="E997" s="41" t="s">
        <v>1606</v>
      </c>
      <c r="F997" s="161">
        <v>3</v>
      </c>
      <c r="G997" s="161"/>
      <c r="H997" s="189">
        <f t="shared" si="85"/>
        <v>0</v>
      </c>
      <c r="J997" s="204" t="s">
        <v>3372</v>
      </c>
      <c r="K997" s="39" t="s">
        <v>2891</v>
      </c>
      <c r="L997" s="205">
        <v>3</v>
      </c>
      <c r="M997" s="205">
        <v>440.8</v>
      </c>
      <c r="N997" s="205">
        <v>1322.4</v>
      </c>
      <c r="O997" s="214">
        <f t="shared" si="86"/>
        <v>0</v>
      </c>
      <c r="V997" s="314">
        <v>1322.4</v>
      </c>
      <c r="W997" s="214">
        <f t="shared" si="84"/>
        <v>-1322.4</v>
      </c>
    </row>
    <row r="998" spans="1:23" ht="24" x14ac:dyDescent="0.25">
      <c r="A998" s="25" t="s">
        <v>1415</v>
      </c>
      <c r="B998" s="41" t="s">
        <v>1251</v>
      </c>
      <c r="C998" s="41" t="s">
        <v>2668</v>
      </c>
      <c r="D998" s="122" t="s">
        <v>1607</v>
      </c>
      <c r="E998" s="41" t="s">
        <v>1595</v>
      </c>
      <c r="F998" s="163">
        <v>1</v>
      </c>
      <c r="G998" s="161"/>
      <c r="H998" s="193">
        <f t="shared" si="85"/>
        <v>0</v>
      </c>
      <c r="J998" s="204" t="s">
        <v>3331</v>
      </c>
      <c r="K998" s="39" t="s">
        <v>2884</v>
      </c>
      <c r="L998" s="205">
        <v>1</v>
      </c>
      <c r="M998" s="205">
        <v>261.94</v>
      </c>
      <c r="N998" s="205">
        <v>261.94</v>
      </c>
      <c r="O998" s="214">
        <f t="shared" si="86"/>
        <v>0</v>
      </c>
      <c r="V998" s="318">
        <v>279.91000000000003</v>
      </c>
      <c r="W998" s="214">
        <f t="shared" si="84"/>
        <v>-279.91000000000003</v>
      </c>
    </row>
    <row r="999" spans="1:23" ht="24" x14ac:dyDescent="0.25">
      <c r="A999" s="30" t="s">
        <v>1416</v>
      </c>
      <c r="B999" s="42" t="s">
        <v>1417</v>
      </c>
      <c r="C999" s="42" t="s">
        <v>2668</v>
      </c>
      <c r="D999" s="122" t="s">
        <v>1608</v>
      </c>
      <c r="E999" s="41" t="s">
        <v>1527</v>
      </c>
      <c r="F999" s="222">
        <v>300</v>
      </c>
      <c r="G999" s="161"/>
      <c r="H999" s="225">
        <f t="shared" si="85"/>
        <v>0</v>
      </c>
      <c r="J999" s="204" t="s">
        <v>3373</v>
      </c>
      <c r="K999" s="39" t="s">
        <v>17</v>
      </c>
      <c r="L999" s="205">
        <v>150</v>
      </c>
      <c r="M999" s="205">
        <v>16.93</v>
      </c>
      <c r="N999" s="205">
        <v>2539.5</v>
      </c>
      <c r="O999" s="214">
        <f t="shared" si="86"/>
        <v>150</v>
      </c>
      <c r="V999" s="314">
        <v>6792</v>
      </c>
      <c r="W999" s="214">
        <f t="shared" si="84"/>
        <v>-6792</v>
      </c>
    </row>
    <row r="1000" spans="1:23" ht="24" x14ac:dyDescent="0.25">
      <c r="A1000" s="30" t="s">
        <v>1418</v>
      </c>
      <c r="B1000" s="42" t="s">
        <v>1419</v>
      </c>
      <c r="C1000" s="42" t="s">
        <v>2668</v>
      </c>
      <c r="D1000" s="122" t="s">
        <v>1609</v>
      </c>
      <c r="E1000" s="41" t="s">
        <v>1527</v>
      </c>
      <c r="F1000" s="222">
        <v>300</v>
      </c>
      <c r="G1000" s="161"/>
      <c r="H1000" s="225">
        <f t="shared" si="85"/>
        <v>0</v>
      </c>
      <c r="J1000" s="204" t="s">
        <v>3374</v>
      </c>
      <c r="K1000" s="39" t="s">
        <v>17</v>
      </c>
      <c r="L1000" s="205">
        <v>150</v>
      </c>
      <c r="M1000" s="205">
        <v>19.72</v>
      </c>
      <c r="N1000" s="205">
        <v>2958</v>
      </c>
      <c r="O1000" s="214">
        <f t="shared" si="86"/>
        <v>150</v>
      </c>
      <c r="V1000" s="314">
        <v>7041</v>
      </c>
      <c r="W1000" s="214">
        <f t="shared" si="84"/>
        <v>-7041</v>
      </c>
    </row>
    <row r="1001" spans="1:23" ht="24" x14ac:dyDescent="0.25">
      <c r="A1001" s="25" t="s">
        <v>1420</v>
      </c>
      <c r="B1001" s="41" t="s">
        <v>1421</v>
      </c>
      <c r="C1001" s="41" t="s">
        <v>2668</v>
      </c>
      <c r="D1001" s="122" t="s">
        <v>1611</v>
      </c>
      <c r="E1001" s="41" t="s">
        <v>1595</v>
      </c>
      <c r="F1001" s="163">
        <v>1</v>
      </c>
      <c r="G1001" s="161"/>
      <c r="H1001" s="193">
        <f t="shared" si="85"/>
        <v>0</v>
      </c>
      <c r="J1001" s="204" t="s">
        <v>3375</v>
      </c>
      <c r="K1001" s="39" t="s">
        <v>2884</v>
      </c>
      <c r="L1001" s="205">
        <v>1</v>
      </c>
      <c r="M1001" s="205">
        <v>5493.63</v>
      </c>
      <c r="N1001" s="205">
        <v>5493.63</v>
      </c>
      <c r="O1001" s="214">
        <f t="shared" si="86"/>
        <v>0</v>
      </c>
      <c r="V1001" s="318">
        <v>5627.71</v>
      </c>
      <c r="W1001" s="214">
        <f t="shared" si="84"/>
        <v>-5627.71</v>
      </c>
    </row>
    <row r="1002" spans="1:23" ht="24" x14ac:dyDescent="0.25">
      <c r="A1002" s="25" t="s">
        <v>1422</v>
      </c>
      <c r="B1002" s="41" t="s">
        <v>1423</v>
      </c>
      <c r="C1002" s="41" t="s">
        <v>2668</v>
      </c>
      <c r="D1002" s="122" t="s">
        <v>1612</v>
      </c>
      <c r="E1002" s="41" t="s">
        <v>1507</v>
      </c>
      <c r="F1002" s="163">
        <v>180</v>
      </c>
      <c r="G1002" s="161"/>
      <c r="H1002" s="193">
        <f t="shared" si="85"/>
        <v>0</v>
      </c>
      <c r="J1002" s="204" t="s">
        <v>3376</v>
      </c>
      <c r="K1002" s="39" t="s">
        <v>40</v>
      </c>
      <c r="L1002" s="205">
        <v>180</v>
      </c>
      <c r="M1002" s="205">
        <v>48.75</v>
      </c>
      <c r="N1002" s="205">
        <v>8775</v>
      </c>
      <c r="O1002" s="214">
        <f t="shared" si="86"/>
        <v>0</v>
      </c>
      <c r="V1002" s="318">
        <v>8800.2000000000007</v>
      </c>
      <c r="W1002" s="214">
        <f t="shared" si="84"/>
        <v>-8800.2000000000007</v>
      </c>
    </row>
    <row r="1003" spans="1:23" x14ac:dyDescent="0.25">
      <c r="A1003" s="25" t="s">
        <v>1424</v>
      </c>
      <c r="B1003" s="41" t="s">
        <v>1425</v>
      </c>
      <c r="C1003" s="41" t="s">
        <v>2668</v>
      </c>
      <c r="D1003" s="122" t="s">
        <v>1613</v>
      </c>
      <c r="E1003" s="41" t="s">
        <v>1507</v>
      </c>
      <c r="F1003" s="163">
        <v>180</v>
      </c>
      <c r="G1003" s="161"/>
      <c r="H1003" s="193">
        <f t="shared" si="85"/>
        <v>0</v>
      </c>
      <c r="J1003" s="204" t="s">
        <v>3377</v>
      </c>
      <c r="K1003" s="39" t="s">
        <v>40</v>
      </c>
      <c r="L1003" s="205">
        <v>180</v>
      </c>
      <c r="M1003" s="205">
        <v>591.76</v>
      </c>
      <c r="N1003" s="205">
        <v>106516.8</v>
      </c>
      <c r="O1003" s="214">
        <f t="shared" si="86"/>
        <v>0</v>
      </c>
      <c r="V1003" s="318">
        <v>111031.2</v>
      </c>
      <c r="W1003" s="214">
        <f t="shared" si="84"/>
        <v>-111031.2</v>
      </c>
    </row>
    <row r="1004" spans="1:23" ht="24" x14ac:dyDescent="0.25">
      <c r="A1004" s="25" t="s">
        <v>1426</v>
      </c>
      <c r="B1004" s="41" t="s">
        <v>1427</v>
      </c>
      <c r="C1004" s="41" t="s">
        <v>2668</v>
      </c>
      <c r="D1004" s="122" t="s">
        <v>1716</v>
      </c>
      <c r="E1004" s="41" t="s">
        <v>1606</v>
      </c>
      <c r="F1004" s="163">
        <v>10</v>
      </c>
      <c r="G1004" s="161"/>
      <c r="H1004" s="193">
        <f t="shared" si="85"/>
        <v>0</v>
      </c>
      <c r="J1004" s="204" t="s">
        <v>3378</v>
      </c>
      <c r="K1004" s="39" t="s">
        <v>2891</v>
      </c>
      <c r="L1004" s="205">
        <v>10</v>
      </c>
      <c r="M1004" s="205">
        <v>9784.65</v>
      </c>
      <c r="N1004" s="205">
        <v>97846.5</v>
      </c>
      <c r="O1004" s="214">
        <f t="shared" si="86"/>
        <v>0</v>
      </c>
      <c r="V1004" s="318">
        <v>108334.1</v>
      </c>
      <c r="W1004" s="214">
        <f t="shared" si="84"/>
        <v>-108334.1</v>
      </c>
    </row>
    <row r="1005" spans="1:23" x14ac:dyDescent="0.25">
      <c r="A1005" s="25" t="s">
        <v>1428</v>
      </c>
      <c r="B1005" s="41" t="s">
        <v>1429</v>
      </c>
      <c r="C1005" s="41" t="s">
        <v>2668</v>
      </c>
      <c r="D1005" s="122" t="s">
        <v>1717</v>
      </c>
      <c r="E1005" s="41" t="s">
        <v>1502</v>
      </c>
      <c r="F1005" s="163">
        <v>60</v>
      </c>
      <c r="G1005" s="161"/>
      <c r="H1005" s="193">
        <f t="shared" si="85"/>
        <v>0</v>
      </c>
      <c r="J1005" s="204" t="s">
        <v>3379</v>
      </c>
      <c r="K1005" s="39" t="s">
        <v>58</v>
      </c>
      <c r="L1005" s="205">
        <v>60</v>
      </c>
      <c r="M1005" s="205">
        <v>248.82</v>
      </c>
      <c r="N1005" s="205">
        <v>14929.2</v>
      </c>
      <c r="O1005" s="214">
        <f t="shared" si="86"/>
        <v>0</v>
      </c>
      <c r="V1005" s="318">
        <v>19219.8</v>
      </c>
      <c r="W1005" s="214">
        <f t="shared" si="84"/>
        <v>-19219.8</v>
      </c>
    </row>
    <row r="1006" spans="1:23" x14ac:dyDescent="0.25">
      <c r="A1006" s="25" t="s">
        <v>1430</v>
      </c>
      <c r="B1006" s="41" t="s">
        <v>255</v>
      </c>
      <c r="C1006" s="41" t="s">
        <v>2668</v>
      </c>
      <c r="D1006" s="122" t="s">
        <v>1734</v>
      </c>
      <c r="E1006" s="41" t="s">
        <v>1606</v>
      </c>
      <c r="F1006" s="163">
        <v>44.55</v>
      </c>
      <c r="G1006" s="161"/>
      <c r="H1006" s="193">
        <f t="shared" si="85"/>
        <v>0</v>
      </c>
      <c r="J1006" s="204" t="s">
        <v>2962</v>
      </c>
      <c r="K1006" s="39" t="s">
        <v>2891</v>
      </c>
      <c r="L1006" s="205">
        <v>44.55</v>
      </c>
      <c r="M1006" s="205">
        <v>731.82</v>
      </c>
      <c r="N1006" s="205">
        <v>32602.58</v>
      </c>
      <c r="O1006" s="214">
        <f t="shared" si="86"/>
        <v>0</v>
      </c>
      <c r="V1006" s="318">
        <v>33811.67</v>
      </c>
      <c r="W1006" s="214">
        <f t="shared" si="84"/>
        <v>-33811.67</v>
      </c>
    </row>
    <row r="1007" spans="1:23" x14ac:dyDescent="0.25">
      <c r="A1007" s="25" t="s">
        <v>1431</v>
      </c>
      <c r="B1007" s="41" t="s">
        <v>273</v>
      </c>
      <c r="C1007" s="41" t="s">
        <v>2668</v>
      </c>
      <c r="D1007" s="122" t="s">
        <v>1745</v>
      </c>
      <c r="E1007" s="41" t="s">
        <v>1507</v>
      </c>
      <c r="F1007" s="161">
        <v>445.5</v>
      </c>
      <c r="G1007" s="161"/>
      <c r="H1007" s="189">
        <f t="shared" si="85"/>
        <v>0</v>
      </c>
      <c r="J1007" s="204" t="s">
        <v>2970</v>
      </c>
      <c r="K1007" s="39" t="s">
        <v>40</v>
      </c>
      <c r="L1007" s="205">
        <v>445.5</v>
      </c>
      <c r="M1007" s="205">
        <v>37.159999999999997</v>
      </c>
      <c r="N1007" s="205">
        <v>16554.78</v>
      </c>
      <c r="O1007" s="214">
        <f t="shared" si="86"/>
        <v>0</v>
      </c>
      <c r="V1007" s="314">
        <v>16808.72</v>
      </c>
      <c r="W1007" s="214">
        <f t="shared" si="84"/>
        <v>-16808.72</v>
      </c>
    </row>
    <row r="1008" spans="1:23" x14ac:dyDescent="0.25">
      <c r="A1008" s="25" t="s">
        <v>1432</v>
      </c>
      <c r="B1008" s="41" t="s">
        <v>235</v>
      </c>
      <c r="C1008" s="41" t="s">
        <v>2668</v>
      </c>
      <c r="D1008" s="122" t="s">
        <v>1862</v>
      </c>
      <c r="E1008" s="41" t="s">
        <v>1507</v>
      </c>
      <c r="F1008" s="161">
        <v>150</v>
      </c>
      <c r="G1008" s="161"/>
      <c r="H1008" s="189">
        <f t="shared" si="85"/>
        <v>0</v>
      </c>
      <c r="J1008" s="204" t="s">
        <v>2955</v>
      </c>
      <c r="K1008" s="39" t="s">
        <v>40</v>
      </c>
      <c r="L1008" s="205">
        <v>150</v>
      </c>
      <c r="M1008" s="205">
        <v>30.26</v>
      </c>
      <c r="N1008" s="205">
        <v>4539</v>
      </c>
      <c r="O1008" s="214">
        <f t="shared" si="86"/>
        <v>0</v>
      </c>
      <c r="V1008" s="314">
        <v>4663.5</v>
      </c>
      <c r="W1008" s="214">
        <f t="shared" si="84"/>
        <v>-4663.5</v>
      </c>
    </row>
    <row r="1009" spans="1:23" x14ac:dyDescent="0.25">
      <c r="A1009" s="25" t="s">
        <v>1433</v>
      </c>
      <c r="B1009" s="41" t="s">
        <v>855</v>
      </c>
      <c r="C1009" s="41" t="s">
        <v>2668</v>
      </c>
      <c r="D1009" s="122" t="s">
        <v>1855</v>
      </c>
      <c r="E1009" s="41" t="s">
        <v>1507</v>
      </c>
      <c r="F1009" s="161">
        <v>445.5</v>
      </c>
      <c r="G1009" s="161"/>
      <c r="H1009" s="189">
        <f t="shared" si="85"/>
        <v>0</v>
      </c>
      <c r="J1009" s="204" t="s">
        <v>3214</v>
      </c>
      <c r="K1009" s="39" t="s">
        <v>40</v>
      </c>
      <c r="L1009" s="205">
        <v>445.5</v>
      </c>
      <c r="M1009" s="205">
        <v>8.07</v>
      </c>
      <c r="N1009" s="205">
        <v>3595.19</v>
      </c>
      <c r="O1009" s="214">
        <f t="shared" si="86"/>
        <v>0</v>
      </c>
      <c r="V1009" s="314">
        <v>3773.39</v>
      </c>
      <c r="W1009" s="214">
        <f t="shared" si="84"/>
        <v>-3773.39</v>
      </c>
    </row>
    <row r="1010" spans="1:23" ht="24" x14ac:dyDescent="0.25">
      <c r="A1010" s="25" t="s">
        <v>1434</v>
      </c>
      <c r="B1010" s="41" t="s">
        <v>857</v>
      </c>
      <c r="C1010" s="41" t="s">
        <v>2668</v>
      </c>
      <c r="D1010" s="122" t="s">
        <v>1852</v>
      </c>
      <c r="E1010" s="41" t="s">
        <v>1507</v>
      </c>
      <c r="F1010" s="161">
        <v>445.5</v>
      </c>
      <c r="G1010" s="161"/>
      <c r="H1010" s="189">
        <f t="shared" si="85"/>
        <v>0</v>
      </c>
      <c r="J1010" s="204" t="s">
        <v>3215</v>
      </c>
      <c r="K1010" s="39" t="s">
        <v>40</v>
      </c>
      <c r="L1010" s="205">
        <v>445.5</v>
      </c>
      <c r="M1010" s="205">
        <v>81.08</v>
      </c>
      <c r="N1010" s="205">
        <v>36121.14</v>
      </c>
      <c r="O1010" s="214">
        <f t="shared" si="86"/>
        <v>0</v>
      </c>
      <c r="V1010" s="314">
        <v>38789.69</v>
      </c>
      <c r="W1010" s="214">
        <f t="shared" si="84"/>
        <v>-38789.69</v>
      </c>
    </row>
    <row r="1011" spans="1:23" x14ac:dyDescent="0.25">
      <c r="A1011" s="25" t="s">
        <v>1435</v>
      </c>
      <c r="B1011" s="41" t="s">
        <v>359</v>
      </c>
      <c r="C1011" s="41" t="s">
        <v>2668</v>
      </c>
      <c r="D1011" s="122" t="s">
        <v>1859</v>
      </c>
      <c r="E1011" s="41" t="s">
        <v>1656</v>
      </c>
      <c r="F1011" s="161">
        <v>500</v>
      </c>
      <c r="G1011" s="161"/>
      <c r="H1011" s="189">
        <f t="shared" si="85"/>
        <v>0</v>
      </c>
      <c r="J1011" s="204" t="s">
        <v>2998</v>
      </c>
      <c r="K1011" s="39" t="s">
        <v>2980</v>
      </c>
      <c r="L1011" s="205">
        <v>500</v>
      </c>
      <c r="M1011" s="205">
        <v>2.96</v>
      </c>
      <c r="N1011" s="205">
        <v>1480</v>
      </c>
      <c r="O1011" s="214">
        <f t="shared" si="86"/>
        <v>0</v>
      </c>
      <c r="V1011" s="314">
        <v>1930</v>
      </c>
      <c r="W1011" s="214">
        <f t="shared" si="84"/>
        <v>-1930</v>
      </c>
    </row>
    <row r="1012" spans="1:23" x14ac:dyDescent="0.25">
      <c r="A1012" s="25" t="s">
        <v>1436</v>
      </c>
      <c r="B1012" s="41" t="s">
        <v>1255</v>
      </c>
      <c r="C1012" s="41" t="s">
        <v>2668</v>
      </c>
      <c r="D1012" s="122" t="s">
        <v>1729</v>
      </c>
      <c r="E1012" s="41" t="s">
        <v>1656</v>
      </c>
      <c r="F1012" s="161">
        <v>500</v>
      </c>
      <c r="G1012" s="161"/>
      <c r="H1012" s="189">
        <f t="shared" si="85"/>
        <v>0</v>
      </c>
      <c r="J1012" s="204" t="s">
        <v>3333</v>
      </c>
      <c r="K1012" s="39" t="s">
        <v>2980</v>
      </c>
      <c r="L1012" s="205">
        <v>500</v>
      </c>
      <c r="M1012" s="205">
        <v>18.47</v>
      </c>
      <c r="N1012" s="205">
        <v>9235</v>
      </c>
      <c r="O1012" s="214">
        <f t="shared" si="86"/>
        <v>0</v>
      </c>
      <c r="V1012" s="314">
        <v>12950</v>
      </c>
      <c r="W1012" s="214">
        <f t="shared" si="84"/>
        <v>-12950</v>
      </c>
    </row>
    <row r="1013" spans="1:23" x14ac:dyDescent="0.25">
      <c r="A1013" s="25" t="s">
        <v>1437</v>
      </c>
      <c r="B1013" s="41" t="s">
        <v>361</v>
      </c>
      <c r="C1013" s="41" t="s">
        <v>2668</v>
      </c>
      <c r="D1013" s="122" t="s">
        <v>1785</v>
      </c>
      <c r="E1013" s="41" t="s">
        <v>1502</v>
      </c>
      <c r="F1013" s="161">
        <v>18</v>
      </c>
      <c r="G1013" s="161"/>
      <c r="H1013" s="189">
        <f t="shared" si="85"/>
        <v>0</v>
      </c>
      <c r="J1013" s="204" t="s">
        <v>3000</v>
      </c>
      <c r="K1013" s="39" t="s">
        <v>58</v>
      </c>
      <c r="L1013" s="205">
        <v>18</v>
      </c>
      <c r="M1013" s="205">
        <v>889.19</v>
      </c>
      <c r="N1013" s="205">
        <v>16005.42</v>
      </c>
      <c r="O1013" s="214">
        <f t="shared" si="86"/>
        <v>0</v>
      </c>
      <c r="V1013" s="314">
        <v>16175.16</v>
      </c>
      <c r="W1013" s="214">
        <f t="shared" si="84"/>
        <v>-16175.16</v>
      </c>
    </row>
    <row r="1014" spans="1:23" x14ac:dyDescent="0.25">
      <c r="A1014" s="25" t="s">
        <v>1438</v>
      </c>
      <c r="B1014" s="41" t="s">
        <v>362</v>
      </c>
      <c r="C1014" s="41" t="s">
        <v>2668</v>
      </c>
      <c r="D1014" s="122" t="s">
        <v>1787</v>
      </c>
      <c r="E1014" s="41" t="s">
        <v>1502</v>
      </c>
      <c r="F1014" s="161">
        <v>18</v>
      </c>
      <c r="G1014" s="161"/>
      <c r="H1014" s="189">
        <f t="shared" si="85"/>
        <v>0</v>
      </c>
      <c r="J1014" s="204" t="s">
        <v>3001</v>
      </c>
      <c r="K1014" s="39" t="s">
        <v>58</v>
      </c>
      <c r="L1014" s="205">
        <v>18</v>
      </c>
      <c r="M1014" s="205">
        <v>208.12</v>
      </c>
      <c r="N1014" s="205">
        <v>3746.16</v>
      </c>
      <c r="O1014" s="214">
        <f t="shared" si="86"/>
        <v>0</v>
      </c>
      <c r="V1014" s="314">
        <v>3813.84</v>
      </c>
      <c r="W1014" s="214">
        <f t="shared" si="84"/>
        <v>-3813.84</v>
      </c>
    </row>
    <row r="1015" spans="1:23" x14ac:dyDescent="0.25">
      <c r="A1015" s="25" t="s">
        <v>1439</v>
      </c>
      <c r="B1015" s="41" t="s">
        <v>1262</v>
      </c>
      <c r="C1015" s="41" t="s">
        <v>2668</v>
      </c>
      <c r="D1015" s="122" t="s">
        <v>1733</v>
      </c>
      <c r="E1015" s="41" t="s">
        <v>1502</v>
      </c>
      <c r="F1015" s="161">
        <v>100</v>
      </c>
      <c r="G1015" s="161"/>
      <c r="H1015" s="189">
        <f t="shared" si="85"/>
        <v>0</v>
      </c>
      <c r="J1015" s="204" t="s">
        <v>3336</v>
      </c>
      <c r="K1015" s="39" t="s">
        <v>58</v>
      </c>
      <c r="L1015" s="205">
        <v>100</v>
      </c>
      <c r="M1015" s="205">
        <v>145.41999999999999</v>
      </c>
      <c r="N1015" s="205">
        <v>14542</v>
      </c>
      <c r="O1015" s="214">
        <f t="shared" si="86"/>
        <v>0</v>
      </c>
      <c r="V1015" s="314">
        <v>14620</v>
      </c>
      <c r="W1015" s="214">
        <f t="shared" si="84"/>
        <v>-14620</v>
      </c>
    </row>
    <row r="1016" spans="1:23" x14ac:dyDescent="0.25">
      <c r="A1016" s="25" t="s">
        <v>1440</v>
      </c>
      <c r="B1016" s="41" t="s">
        <v>222</v>
      </c>
      <c r="C1016" s="41" t="s">
        <v>2668</v>
      </c>
      <c r="D1016" s="122" t="s">
        <v>1579</v>
      </c>
      <c r="E1016" s="41" t="s">
        <v>1507</v>
      </c>
      <c r="F1016" s="161">
        <v>240.25</v>
      </c>
      <c r="G1016" s="161"/>
      <c r="H1016" s="189">
        <f t="shared" si="85"/>
        <v>0</v>
      </c>
      <c r="J1016" s="204" t="s">
        <v>2950</v>
      </c>
      <c r="K1016" s="39" t="s">
        <v>40</v>
      </c>
      <c r="L1016" s="205">
        <v>240.25</v>
      </c>
      <c r="M1016" s="205">
        <v>107</v>
      </c>
      <c r="N1016" s="205">
        <v>25706.75</v>
      </c>
      <c r="O1016" s="214">
        <f t="shared" si="86"/>
        <v>0</v>
      </c>
      <c r="V1016" s="314">
        <v>28717.08</v>
      </c>
      <c r="W1016" s="214">
        <f t="shared" si="84"/>
        <v>-28717.08</v>
      </c>
    </row>
    <row r="1017" spans="1:23" ht="36" x14ac:dyDescent="0.25">
      <c r="A1017" s="25" t="s">
        <v>1441</v>
      </c>
      <c r="B1017" s="41" t="s">
        <v>1496</v>
      </c>
      <c r="C1017" s="41"/>
      <c r="D1017" s="122" t="s">
        <v>1442</v>
      </c>
      <c r="E1017" s="41" t="s">
        <v>17</v>
      </c>
      <c r="F1017" s="161">
        <v>24</v>
      </c>
      <c r="G1017" s="161"/>
      <c r="H1017" s="189">
        <f t="shared" si="85"/>
        <v>0</v>
      </c>
      <c r="J1017" s="204" t="s">
        <v>1442</v>
      </c>
      <c r="K1017" s="39" t="s">
        <v>17</v>
      </c>
      <c r="L1017" s="205">
        <v>24</v>
      </c>
      <c r="M1017" s="205">
        <v>1357.69</v>
      </c>
      <c r="N1017" s="205">
        <v>32584.560000000001</v>
      </c>
      <c r="O1017" s="214">
        <f t="shared" si="86"/>
        <v>0</v>
      </c>
      <c r="V1017" s="314">
        <v>32584.560000000001</v>
      </c>
      <c r="W1017" s="214">
        <f t="shared" si="84"/>
        <v>-32584.560000000001</v>
      </c>
    </row>
    <row r="1018" spans="1:23" ht="36" x14ac:dyDescent="0.25">
      <c r="A1018" s="25" t="s">
        <v>1443</v>
      </c>
      <c r="B1018" s="41" t="s">
        <v>1497</v>
      </c>
      <c r="C1018" s="41"/>
      <c r="D1018" s="122" t="s">
        <v>1444</v>
      </c>
      <c r="E1018" s="41" t="s">
        <v>17</v>
      </c>
      <c r="F1018" s="161">
        <v>4</v>
      </c>
      <c r="G1018" s="161"/>
      <c r="H1018" s="189">
        <f t="shared" si="85"/>
        <v>0</v>
      </c>
      <c r="J1018" s="204" t="s">
        <v>1444</v>
      </c>
      <c r="K1018" s="39" t="s">
        <v>17</v>
      </c>
      <c r="L1018" s="205">
        <v>4</v>
      </c>
      <c r="M1018" s="205">
        <v>991.36</v>
      </c>
      <c r="N1018" s="205">
        <v>3965.44</v>
      </c>
      <c r="O1018" s="214">
        <f t="shared" si="86"/>
        <v>0</v>
      </c>
      <c r="V1018" s="314">
        <v>3965.44</v>
      </c>
      <c r="W1018" s="214">
        <f t="shared" si="84"/>
        <v>-3965.44</v>
      </c>
    </row>
    <row r="1019" spans="1:23" ht="24" x14ac:dyDescent="0.25">
      <c r="A1019" s="25" t="s">
        <v>1445</v>
      </c>
      <c r="B1019" s="41" t="s">
        <v>1498</v>
      </c>
      <c r="C1019" s="41"/>
      <c r="D1019" s="122" t="s">
        <v>1446</v>
      </c>
      <c r="E1019" s="41" t="s">
        <v>17</v>
      </c>
      <c r="F1019" s="161">
        <v>4</v>
      </c>
      <c r="G1019" s="161"/>
      <c r="H1019" s="189">
        <f t="shared" si="85"/>
        <v>0</v>
      </c>
      <c r="J1019" s="204" t="s">
        <v>1446</v>
      </c>
      <c r="K1019" s="39" t="s">
        <v>17</v>
      </c>
      <c r="L1019" s="205">
        <v>4</v>
      </c>
      <c r="M1019" s="205">
        <v>987.36</v>
      </c>
      <c r="N1019" s="205">
        <v>3949.44</v>
      </c>
      <c r="O1019" s="214">
        <f t="shared" si="86"/>
        <v>0</v>
      </c>
      <c r="V1019" s="314">
        <v>3949.44</v>
      </c>
      <c r="W1019" s="214">
        <f t="shared" si="84"/>
        <v>-3949.44</v>
      </c>
    </row>
    <row r="1020" spans="1:23" ht="24" x14ac:dyDescent="0.25">
      <c r="A1020" s="25" t="s">
        <v>1447</v>
      </c>
      <c r="B1020" s="41" t="s">
        <v>1499</v>
      </c>
      <c r="C1020" s="41"/>
      <c r="D1020" s="122" t="s">
        <v>1448</v>
      </c>
      <c r="E1020" s="41" t="s">
        <v>17</v>
      </c>
      <c r="F1020" s="161">
        <v>1</v>
      </c>
      <c r="G1020" s="161"/>
      <c r="H1020" s="189">
        <f t="shared" si="85"/>
        <v>0</v>
      </c>
      <c r="J1020" s="204" t="s">
        <v>1448</v>
      </c>
      <c r="K1020" s="39" t="s">
        <v>17</v>
      </c>
      <c r="L1020" s="205">
        <v>1</v>
      </c>
      <c r="M1020" s="205">
        <v>6999.26</v>
      </c>
      <c r="N1020" s="205">
        <v>6999.26</v>
      </c>
      <c r="O1020" s="214">
        <f t="shared" si="86"/>
        <v>0</v>
      </c>
      <c r="V1020" s="314">
        <v>6999.26</v>
      </c>
      <c r="W1020" s="214">
        <f t="shared" si="84"/>
        <v>-6999.26</v>
      </c>
    </row>
    <row r="1021" spans="1:23" ht="24" x14ac:dyDescent="0.25">
      <c r="A1021" s="25" t="s">
        <v>1449</v>
      </c>
      <c r="B1021" s="41" t="s">
        <v>483</v>
      </c>
      <c r="C1021" s="41" t="s">
        <v>2668</v>
      </c>
      <c r="D1021" s="122" t="s">
        <v>1961</v>
      </c>
      <c r="E1021" s="41" t="s">
        <v>1502</v>
      </c>
      <c r="F1021" s="161">
        <v>264.8</v>
      </c>
      <c r="G1021" s="161"/>
      <c r="H1021" s="189">
        <f t="shared" si="85"/>
        <v>0</v>
      </c>
      <c r="J1021" s="204" t="s">
        <v>3053</v>
      </c>
      <c r="K1021" s="39" t="s">
        <v>58</v>
      </c>
      <c r="L1021" s="205">
        <v>264.8</v>
      </c>
      <c r="M1021" s="205">
        <v>52.21</v>
      </c>
      <c r="N1021" s="205">
        <v>13825.21</v>
      </c>
      <c r="O1021" s="214">
        <f t="shared" si="86"/>
        <v>0</v>
      </c>
      <c r="V1021" s="314">
        <v>13798.73</v>
      </c>
      <c r="W1021" s="214">
        <f t="shared" si="84"/>
        <v>-13798.73</v>
      </c>
    </row>
    <row r="1022" spans="1:23" x14ac:dyDescent="0.25">
      <c r="A1022" s="25" t="s">
        <v>1450</v>
      </c>
      <c r="B1022" s="41" t="s">
        <v>497</v>
      </c>
      <c r="C1022" s="41" t="s">
        <v>2668</v>
      </c>
      <c r="D1022" s="122" t="s">
        <v>2086</v>
      </c>
      <c r="E1022" s="41" t="s">
        <v>1565</v>
      </c>
      <c r="F1022" s="161">
        <v>60</v>
      </c>
      <c r="G1022" s="161"/>
      <c r="H1022" s="189">
        <f t="shared" si="85"/>
        <v>0</v>
      </c>
      <c r="J1022" s="204" t="s">
        <v>3060</v>
      </c>
      <c r="K1022" s="39" t="s">
        <v>2983</v>
      </c>
      <c r="L1022" s="205">
        <v>60</v>
      </c>
      <c r="M1022" s="205">
        <v>37.26</v>
      </c>
      <c r="N1022" s="205">
        <v>2235.6</v>
      </c>
      <c r="O1022" s="214">
        <f t="shared" si="86"/>
        <v>0</v>
      </c>
      <c r="V1022" s="314">
        <v>2287.8000000000002</v>
      </c>
      <c r="W1022" s="214">
        <f t="shared" si="84"/>
        <v>-2287.8000000000002</v>
      </c>
    </row>
    <row r="1023" spans="1:23" ht="24" x14ac:dyDescent="0.25">
      <c r="A1023" s="27" t="s">
        <v>1451</v>
      </c>
      <c r="B1023" s="45" t="s">
        <v>648</v>
      </c>
      <c r="C1023" s="41" t="s">
        <v>2668</v>
      </c>
      <c r="D1023" s="122" t="s">
        <v>2037</v>
      </c>
      <c r="E1023" s="41" t="s">
        <v>1502</v>
      </c>
      <c r="F1023" s="165">
        <v>1200</v>
      </c>
      <c r="G1023" s="161"/>
      <c r="H1023" s="192">
        <f t="shared" si="85"/>
        <v>0</v>
      </c>
      <c r="J1023" s="207" t="s">
        <v>3127</v>
      </c>
      <c r="K1023" s="208" t="s">
        <v>58</v>
      </c>
      <c r="L1023" s="209">
        <v>1200</v>
      </c>
      <c r="M1023" s="209">
        <v>7.96</v>
      </c>
      <c r="N1023" s="209">
        <v>9552</v>
      </c>
      <c r="O1023" s="214">
        <f t="shared" si="86"/>
        <v>0</v>
      </c>
      <c r="V1023" s="317">
        <v>8760</v>
      </c>
      <c r="W1023" s="214">
        <f t="shared" si="84"/>
        <v>-8760</v>
      </c>
    </row>
    <row r="1024" spans="1:23" x14ac:dyDescent="0.25">
      <c r="A1024" s="28" t="s">
        <v>1452</v>
      </c>
      <c r="B1024" s="114" t="s">
        <v>1453</v>
      </c>
      <c r="C1024" s="115"/>
      <c r="D1024" s="121"/>
      <c r="E1024" s="116"/>
      <c r="F1024" s="160"/>
      <c r="G1024" s="181"/>
      <c r="H1024" s="188">
        <f>+H1025</f>
        <v>0</v>
      </c>
      <c r="N1024" s="203">
        <v>75201.89</v>
      </c>
      <c r="O1024" s="214">
        <f t="shared" si="86"/>
        <v>0</v>
      </c>
      <c r="V1024" s="313">
        <v>75201.89</v>
      </c>
      <c r="W1024" s="214">
        <f t="shared" si="84"/>
        <v>-75201.89</v>
      </c>
    </row>
    <row r="1025" spans="1:23" x14ac:dyDescent="0.25">
      <c r="A1025" s="267" t="s">
        <v>1454</v>
      </c>
      <c r="B1025" s="268" t="s">
        <v>1455</v>
      </c>
      <c r="C1025" s="268" t="s">
        <v>2668</v>
      </c>
      <c r="D1025" s="122" t="s">
        <v>2323</v>
      </c>
      <c r="E1025" s="41" t="s">
        <v>1507</v>
      </c>
      <c r="F1025" s="269">
        <v>5517.38</v>
      </c>
      <c r="G1025" s="161"/>
      <c r="H1025" s="270">
        <f>ROUND((F1025*G1025),2)</f>
        <v>0</v>
      </c>
      <c r="J1025" s="210" t="s">
        <v>3380</v>
      </c>
      <c r="K1025" s="211" t="s">
        <v>40</v>
      </c>
      <c r="L1025" s="212">
        <v>5517.38</v>
      </c>
      <c r="M1025" s="212">
        <v>13.63</v>
      </c>
      <c r="N1025" s="212">
        <v>75201.89</v>
      </c>
      <c r="O1025" s="214">
        <f t="shared" si="86"/>
        <v>0</v>
      </c>
      <c r="V1025" s="322">
        <v>75201.89</v>
      </c>
      <c r="W1025" s="214">
        <f t="shared" si="84"/>
        <v>-75201.89</v>
      </c>
    </row>
    <row r="1026" spans="1:23" ht="15" customHeight="1" x14ac:dyDescent="0.25">
      <c r="A1026" s="347" t="s">
        <v>2762</v>
      </c>
      <c r="B1026" s="348"/>
      <c r="C1026" s="348"/>
      <c r="D1026" s="348"/>
      <c r="E1026" s="348"/>
      <c r="F1026" s="348"/>
      <c r="G1026" s="349">
        <f>+H13+H24+H32+H44+H52+H96+H104+H161+H227+H242+H247+H255+H259+H264+H583+H660+H705+H898+H915+H932+H936+H942+H1024</f>
        <v>0</v>
      </c>
      <c r="H1026" s="350"/>
      <c r="M1026" s="367" t="e">
        <f>+N12+N24+N32+N44+N52+N96+N104+N154+N227+N242+N247+N255+N259+N264+N583+#REF!+N705+N739+N915+N932+N936+N942+N1024</f>
        <v>#REF!</v>
      </c>
      <c r="N1026" s="367"/>
      <c r="O1026" s="214">
        <f>F1268-L1026</f>
        <v>0</v>
      </c>
      <c r="V1026" s="17"/>
      <c r="W1026" s="214">
        <f t="shared" si="84"/>
        <v>0</v>
      </c>
    </row>
    <row r="1027" spans="1:23" ht="12.75" x14ac:dyDescent="0.25">
      <c r="A1027" s="355" t="s">
        <v>2799</v>
      </c>
      <c r="B1027" s="356"/>
      <c r="C1027" s="356"/>
      <c r="D1027" s="356"/>
      <c r="E1027" s="356"/>
      <c r="F1027" s="304"/>
      <c r="G1027" s="351">
        <f>+(H933+H934)*F1027</f>
        <v>0</v>
      </c>
      <c r="H1027" s="352"/>
      <c r="M1027" s="365">
        <f>+(N933+N934)*0.1402</f>
        <v>102942.70101399999</v>
      </c>
      <c r="N1027" s="365"/>
      <c r="O1027" s="214">
        <f>F1269-L1027</f>
        <v>1</v>
      </c>
      <c r="V1027" s="17"/>
      <c r="W1027" s="214">
        <f t="shared" si="84"/>
        <v>0</v>
      </c>
    </row>
    <row r="1028" spans="1:23" ht="12.75" x14ac:dyDescent="0.25">
      <c r="A1028" s="355" t="s">
        <v>2800</v>
      </c>
      <c r="B1028" s="356"/>
      <c r="C1028" s="356"/>
      <c r="D1028" s="356"/>
      <c r="E1028" s="356"/>
      <c r="F1028" s="304"/>
      <c r="G1028" s="351">
        <f>+(G1026-H933-H934)*F1028</f>
        <v>0</v>
      </c>
      <c r="H1028" s="352"/>
      <c r="M1028" s="365" t="e">
        <f>+(M1026-N933-N934)*0.2479</f>
        <v>#REF!</v>
      </c>
      <c r="N1028" s="365"/>
      <c r="O1028" s="214"/>
      <c r="V1028" s="17"/>
      <c r="W1028" s="214">
        <f t="shared" si="84"/>
        <v>0</v>
      </c>
    </row>
    <row r="1029" spans="1:23" ht="12.75" x14ac:dyDescent="0.25">
      <c r="A1029" s="347" t="s">
        <v>3544</v>
      </c>
      <c r="B1029" s="348"/>
      <c r="C1029" s="348"/>
      <c r="D1029" s="348"/>
      <c r="E1029" s="348"/>
      <c r="F1029" s="348"/>
      <c r="G1029" s="349">
        <f>+G1026+G1027+G1028</f>
        <v>0</v>
      </c>
      <c r="H1029" s="350"/>
      <c r="M1029" s="366" t="e">
        <f>+M1028+M1027+M1026</f>
        <v>#REF!</v>
      </c>
      <c r="N1029" s="366"/>
      <c r="O1029" s="214"/>
      <c r="V1029" s="17"/>
      <c r="W1029" s="214">
        <f t="shared" si="84"/>
        <v>0</v>
      </c>
    </row>
    <row r="1030" spans="1:23" s="19" customFormat="1" ht="16.5" customHeight="1" x14ac:dyDescent="0.25">
      <c r="A1030" s="134" t="s">
        <v>2760</v>
      </c>
      <c r="B1030" s="135" t="s">
        <v>2761</v>
      </c>
      <c r="C1030" s="136"/>
      <c r="D1030" s="136"/>
      <c r="E1030" s="136"/>
      <c r="F1030" s="171"/>
      <c r="G1030" s="182"/>
      <c r="H1030" s="199"/>
      <c r="I1030" s="17"/>
      <c r="J1030" s="17"/>
      <c r="K1030" s="17"/>
      <c r="L1030" s="17"/>
      <c r="M1030" s="17"/>
      <c r="N1030" s="17"/>
      <c r="O1030" s="214"/>
      <c r="P1030" s="17"/>
      <c r="Q1030" s="17"/>
      <c r="R1030" s="17"/>
      <c r="S1030" s="17"/>
      <c r="T1030" s="17"/>
      <c r="V1030" s="323"/>
      <c r="W1030" s="214">
        <f t="shared" si="84"/>
        <v>0</v>
      </c>
    </row>
    <row r="1031" spans="1:23" s="19" customFormat="1" ht="16.5" customHeight="1" x14ac:dyDescent="0.25">
      <c r="A1031" s="281">
        <v>1</v>
      </c>
      <c r="B1031" s="137" t="s">
        <v>2659</v>
      </c>
      <c r="C1031" s="137"/>
      <c r="D1031" s="138"/>
      <c r="E1031" s="139"/>
      <c r="F1031" s="172"/>
      <c r="G1031" s="183"/>
      <c r="H1031" s="282">
        <f>SUM(H1032:H1036)</f>
        <v>0</v>
      </c>
      <c r="I1031" s="32"/>
      <c r="J1031" s="17"/>
      <c r="K1031" s="17"/>
      <c r="L1031" s="17"/>
      <c r="M1031" s="17"/>
      <c r="R1031" s="17"/>
      <c r="S1031" s="17"/>
      <c r="T1031" s="17"/>
      <c r="V1031" s="324">
        <v>647025.64999999991</v>
      </c>
      <c r="W1031" s="214">
        <f t="shared" si="84"/>
        <v>-647025.64999999991</v>
      </c>
    </row>
    <row r="1032" spans="1:23" s="19" customFormat="1" ht="16.5" customHeight="1" x14ac:dyDescent="0.25">
      <c r="A1032" s="283" t="s">
        <v>2763</v>
      </c>
      <c r="B1032" s="141" t="s">
        <v>2660</v>
      </c>
      <c r="C1032" s="140" t="s">
        <v>2661</v>
      </c>
      <c r="D1032" s="142" t="s">
        <v>3604</v>
      </c>
      <c r="E1032" s="143" t="s">
        <v>3605</v>
      </c>
      <c r="F1032" s="173">
        <v>60</v>
      </c>
      <c r="G1032" s="184"/>
      <c r="H1032" s="284">
        <f>ROUND((F1032*G1032),2)</f>
        <v>0</v>
      </c>
      <c r="I1032" s="17"/>
      <c r="J1032" s="17"/>
      <c r="K1032" s="17"/>
      <c r="L1032" s="17"/>
      <c r="M1032" s="17"/>
      <c r="R1032" s="17"/>
      <c r="S1032" s="17"/>
      <c r="T1032" s="17"/>
      <c r="V1032" s="325">
        <v>253784.4</v>
      </c>
      <c r="W1032" s="214">
        <f t="shared" si="84"/>
        <v>-253784.4</v>
      </c>
    </row>
    <row r="1033" spans="1:23" s="19" customFormat="1" ht="16.5" customHeight="1" x14ac:dyDescent="0.25">
      <c r="A1033" s="283" t="s">
        <v>2764</v>
      </c>
      <c r="B1033" s="141" t="s">
        <v>2662</v>
      </c>
      <c r="C1033" s="140" t="s">
        <v>2661</v>
      </c>
      <c r="D1033" s="142" t="s">
        <v>3606</v>
      </c>
      <c r="E1033" s="143" t="s">
        <v>3605</v>
      </c>
      <c r="F1033" s="173">
        <v>27</v>
      </c>
      <c r="G1033" s="184"/>
      <c r="H1033" s="284">
        <f>ROUND((F1033*G1033),2)</f>
        <v>0</v>
      </c>
      <c r="I1033" s="32"/>
      <c r="J1033" s="17"/>
      <c r="K1033" s="17"/>
      <c r="L1033" s="17"/>
      <c r="M1033" s="17"/>
      <c r="R1033" s="17"/>
      <c r="S1033" s="17"/>
      <c r="T1033" s="17"/>
      <c r="V1033" s="325">
        <v>84765.42</v>
      </c>
      <c r="W1033" s="214">
        <f t="shared" si="84"/>
        <v>-84765.42</v>
      </c>
    </row>
    <row r="1034" spans="1:23" x14ac:dyDescent="0.25">
      <c r="A1034" s="283" t="s">
        <v>2765</v>
      </c>
      <c r="B1034" s="141" t="s">
        <v>2663</v>
      </c>
      <c r="C1034" s="140" t="s">
        <v>2661</v>
      </c>
      <c r="D1034" s="142" t="s">
        <v>3607</v>
      </c>
      <c r="E1034" s="143" t="s">
        <v>3605</v>
      </c>
      <c r="F1034" s="173">
        <v>71</v>
      </c>
      <c r="G1034" s="184"/>
      <c r="H1034" s="284">
        <f>ROUND((F1034*G1034),2)</f>
        <v>0</v>
      </c>
      <c r="V1034" s="325">
        <v>93100.17</v>
      </c>
      <c r="W1034" s="214">
        <f t="shared" si="84"/>
        <v>-93100.17</v>
      </c>
    </row>
    <row r="1035" spans="1:23" s="19" customFormat="1" ht="24" x14ac:dyDescent="0.25">
      <c r="A1035" s="283" t="s">
        <v>2766</v>
      </c>
      <c r="B1035" s="141" t="s">
        <v>2664</v>
      </c>
      <c r="C1035" s="140" t="s">
        <v>2661</v>
      </c>
      <c r="D1035" s="142" t="s">
        <v>3608</v>
      </c>
      <c r="E1035" s="143" t="s">
        <v>3605</v>
      </c>
      <c r="F1035" s="173">
        <v>71</v>
      </c>
      <c r="G1035" s="184"/>
      <c r="H1035" s="284">
        <f>ROUND((F1035*G1035),2)</f>
        <v>0</v>
      </c>
      <c r="I1035" s="32"/>
      <c r="J1035" s="17"/>
      <c r="K1035" s="17"/>
      <c r="L1035" s="17"/>
      <c r="M1035" s="17"/>
      <c r="R1035" s="17"/>
      <c r="S1035" s="17"/>
      <c r="T1035" s="17"/>
      <c r="V1035" s="325">
        <v>107687.83</v>
      </c>
      <c r="W1035" s="214">
        <f t="shared" si="84"/>
        <v>-107687.83</v>
      </c>
    </row>
    <row r="1036" spans="1:23" x14ac:dyDescent="0.25">
      <c r="A1036" s="283" t="s">
        <v>2767</v>
      </c>
      <c r="B1036" s="141" t="s">
        <v>2665</v>
      </c>
      <c r="C1036" s="140" t="s">
        <v>2661</v>
      </c>
      <c r="D1036" s="142" t="s">
        <v>3609</v>
      </c>
      <c r="E1036" s="143" t="s">
        <v>3605</v>
      </c>
      <c r="F1036" s="173">
        <v>71</v>
      </c>
      <c r="G1036" s="184"/>
      <c r="H1036" s="284">
        <f>ROUND((F1036*G1036),2)</f>
        <v>0</v>
      </c>
      <c r="I1036" s="32"/>
      <c r="V1036" s="325">
        <v>107687.83</v>
      </c>
      <c r="W1036" s="214">
        <f t="shared" si="84"/>
        <v>-107687.83</v>
      </c>
    </row>
    <row r="1037" spans="1:23" x14ac:dyDescent="0.25">
      <c r="A1037" s="281">
        <v>2</v>
      </c>
      <c r="B1037" s="137" t="s">
        <v>2667</v>
      </c>
      <c r="C1037" s="137"/>
      <c r="D1037" s="138"/>
      <c r="E1037" s="139"/>
      <c r="F1037" s="172"/>
      <c r="G1037" s="183"/>
      <c r="H1037" s="282">
        <f>SUM(H1038:H1041)</f>
        <v>0</v>
      </c>
      <c r="V1037" s="324">
        <v>220262.07</v>
      </c>
      <c r="W1037" s="214">
        <f t="shared" si="84"/>
        <v>-220262.07</v>
      </c>
    </row>
    <row r="1038" spans="1:23" ht="24" x14ac:dyDescent="0.25">
      <c r="A1038" s="285" t="s">
        <v>2768</v>
      </c>
      <c r="B1038" s="141">
        <v>93212</v>
      </c>
      <c r="C1038" s="140" t="s">
        <v>2666</v>
      </c>
      <c r="D1038" s="142" t="s">
        <v>3610</v>
      </c>
      <c r="E1038" s="143" t="s">
        <v>3611</v>
      </c>
      <c r="F1038" s="173">
        <v>94</v>
      </c>
      <c r="G1038" s="184"/>
      <c r="H1038" s="284">
        <f>ROUND((F1038*G1038),2)</f>
        <v>0</v>
      </c>
      <c r="V1038" s="325">
        <v>103447.94</v>
      </c>
      <c r="W1038" s="214">
        <f t="shared" ref="W1038:W1101" si="87">H1038-V1038</f>
        <v>-103447.94</v>
      </c>
    </row>
    <row r="1039" spans="1:23" ht="24" x14ac:dyDescent="0.25">
      <c r="A1039" s="285" t="s">
        <v>2769</v>
      </c>
      <c r="B1039" s="141">
        <v>93210</v>
      </c>
      <c r="C1039" s="140" t="s">
        <v>2666</v>
      </c>
      <c r="D1039" s="142" t="s">
        <v>3612</v>
      </c>
      <c r="E1039" s="143" t="s">
        <v>3611</v>
      </c>
      <c r="F1039" s="173">
        <v>62</v>
      </c>
      <c r="G1039" s="184"/>
      <c r="H1039" s="284">
        <f>ROUND((F1039*G1039),2)</f>
        <v>0</v>
      </c>
      <c r="O1039" s="214"/>
      <c r="V1039" s="325">
        <v>40259.08</v>
      </c>
      <c r="W1039" s="214">
        <f t="shared" si="87"/>
        <v>-40259.08</v>
      </c>
    </row>
    <row r="1040" spans="1:23" ht="24" x14ac:dyDescent="0.25">
      <c r="A1040" s="285" t="s">
        <v>2770</v>
      </c>
      <c r="B1040" s="141">
        <v>93207</v>
      </c>
      <c r="C1040" s="140" t="s">
        <v>2666</v>
      </c>
      <c r="D1040" s="142" t="s">
        <v>3613</v>
      </c>
      <c r="E1040" s="143" t="s">
        <v>3611</v>
      </c>
      <c r="F1040" s="173">
        <v>37</v>
      </c>
      <c r="G1040" s="184"/>
      <c r="H1040" s="284">
        <f>ROUND((F1040*G1040),2)</f>
        <v>0</v>
      </c>
      <c r="O1040" s="214"/>
      <c r="V1040" s="325">
        <v>46359.15</v>
      </c>
      <c r="W1040" s="214">
        <f t="shared" si="87"/>
        <v>-46359.15</v>
      </c>
    </row>
    <row r="1041" spans="1:23" ht="24" x14ac:dyDescent="0.25">
      <c r="A1041" s="285" t="s">
        <v>3399</v>
      </c>
      <c r="B1041" s="141">
        <v>93208</v>
      </c>
      <c r="C1041" s="140" t="s">
        <v>2666</v>
      </c>
      <c r="D1041" s="142" t="s">
        <v>3614</v>
      </c>
      <c r="E1041" s="143" t="s">
        <v>3611</v>
      </c>
      <c r="F1041" s="173">
        <v>30</v>
      </c>
      <c r="G1041" s="184"/>
      <c r="H1041" s="284">
        <f>ROUND((F1041*G1041),2)</f>
        <v>0</v>
      </c>
      <c r="O1041" s="214"/>
      <c r="V1041" s="325">
        <v>30195.9</v>
      </c>
      <c r="W1041" s="214">
        <f t="shared" si="87"/>
        <v>-30195.9</v>
      </c>
    </row>
    <row r="1042" spans="1:23" x14ac:dyDescent="0.25">
      <c r="A1042" s="281">
        <v>3</v>
      </c>
      <c r="B1042" s="137" t="s">
        <v>2669</v>
      </c>
      <c r="C1042" s="137"/>
      <c r="D1042" s="138"/>
      <c r="E1042" s="139"/>
      <c r="F1042" s="172"/>
      <c r="G1042" s="183"/>
      <c r="H1042" s="282">
        <f>H1043+H1047+H1064+H1091+H1098+H1101</f>
        <v>0</v>
      </c>
      <c r="O1042" s="214"/>
      <c r="V1042" s="324">
        <v>4516328.87</v>
      </c>
      <c r="W1042" s="214">
        <f t="shared" si="87"/>
        <v>-4516328.87</v>
      </c>
    </row>
    <row r="1043" spans="1:23" x14ac:dyDescent="0.25">
      <c r="A1043" s="286" t="s">
        <v>2804</v>
      </c>
      <c r="B1043" s="146" t="s">
        <v>2605</v>
      </c>
      <c r="C1043" s="146"/>
      <c r="D1043" s="147"/>
      <c r="E1043" s="146"/>
      <c r="F1043" s="174"/>
      <c r="G1043" s="174"/>
      <c r="H1043" s="287">
        <f>SUBTOTAL(9,H1044:H1046)</f>
        <v>0</v>
      </c>
      <c r="O1043" s="214"/>
      <c r="V1043" s="326">
        <v>178281.69</v>
      </c>
      <c r="W1043" s="214">
        <f t="shared" si="87"/>
        <v>-178281.69</v>
      </c>
    </row>
    <row r="1044" spans="1:23" x14ac:dyDescent="0.25">
      <c r="A1044" s="283" t="s">
        <v>3400</v>
      </c>
      <c r="B1044" s="141" t="s">
        <v>2670</v>
      </c>
      <c r="C1044" s="140" t="s">
        <v>2661</v>
      </c>
      <c r="D1044" s="142" t="s">
        <v>3615</v>
      </c>
      <c r="E1044" s="143" t="s">
        <v>3611</v>
      </c>
      <c r="F1044" s="173">
        <v>15440.7</v>
      </c>
      <c r="G1044" s="184"/>
      <c r="H1044" s="284">
        <f>ROUND((F1044*G1044),2)</f>
        <v>0</v>
      </c>
      <c r="O1044" s="214"/>
      <c r="V1044" s="325">
        <v>133870.87</v>
      </c>
      <c r="W1044" s="214">
        <f t="shared" si="87"/>
        <v>-133870.87</v>
      </c>
    </row>
    <row r="1045" spans="1:23" x14ac:dyDescent="0.25">
      <c r="A1045" s="283" t="s">
        <v>3401</v>
      </c>
      <c r="B1045" s="144" t="s">
        <v>2671</v>
      </c>
      <c r="C1045" s="140" t="s">
        <v>2661</v>
      </c>
      <c r="D1045" s="142" t="s">
        <v>3616</v>
      </c>
      <c r="E1045" s="143" t="s">
        <v>3611</v>
      </c>
      <c r="F1045" s="173">
        <v>262.02</v>
      </c>
      <c r="G1045" s="184"/>
      <c r="H1045" s="284">
        <f>ROUND((F1045*G1045),2)</f>
        <v>0</v>
      </c>
      <c r="O1045" s="214"/>
      <c r="V1045" s="325">
        <v>35569.22</v>
      </c>
      <c r="W1045" s="214">
        <f t="shared" si="87"/>
        <v>-35569.22</v>
      </c>
    </row>
    <row r="1046" spans="1:23" x14ac:dyDescent="0.25">
      <c r="A1046" s="283" t="s">
        <v>3402</v>
      </c>
      <c r="B1046" s="144" t="s">
        <v>1629</v>
      </c>
      <c r="C1046" s="145" t="s">
        <v>2668</v>
      </c>
      <c r="D1046" s="122" t="s">
        <v>1630</v>
      </c>
      <c r="E1046" s="41" t="s">
        <v>1631</v>
      </c>
      <c r="F1046" s="173">
        <v>320</v>
      </c>
      <c r="G1046" s="161"/>
      <c r="H1046" s="284">
        <f>ROUND((F1046*G1046),2)</f>
        <v>0</v>
      </c>
      <c r="O1046" s="214"/>
      <c r="V1046" s="325">
        <v>8841.6</v>
      </c>
      <c r="W1046" s="214">
        <f t="shared" si="87"/>
        <v>-8841.6</v>
      </c>
    </row>
    <row r="1047" spans="1:23" x14ac:dyDescent="0.25">
      <c r="A1047" s="286" t="s">
        <v>2805</v>
      </c>
      <c r="B1047" s="146"/>
      <c r="C1047" s="146"/>
      <c r="D1047" s="147" t="s">
        <v>2672</v>
      </c>
      <c r="E1047" s="146"/>
      <c r="F1047" s="174"/>
      <c r="G1047" s="174"/>
      <c r="H1047" s="287">
        <f>SUBTOTAL(9,H1048:H1063)</f>
        <v>0</v>
      </c>
      <c r="O1047" s="214"/>
      <c r="V1047" s="326">
        <v>343354.27</v>
      </c>
      <c r="W1047" s="214">
        <f t="shared" si="87"/>
        <v>-343354.27</v>
      </c>
    </row>
    <row r="1048" spans="1:23" x14ac:dyDescent="0.25">
      <c r="A1048" s="283" t="s">
        <v>3403</v>
      </c>
      <c r="B1048" s="144" t="s">
        <v>1637</v>
      </c>
      <c r="C1048" s="145" t="s">
        <v>2668</v>
      </c>
      <c r="D1048" s="338" t="s">
        <v>1638</v>
      </c>
      <c r="E1048" s="339" t="s">
        <v>1606</v>
      </c>
      <c r="F1048" s="173">
        <v>1.5</v>
      </c>
      <c r="G1048" s="340"/>
      <c r="H1048" s="284">
        <f t="shared" ref="H1048:H1063" si="88">ROUND((F1048*G1048),2)</f>
        <v>0</v>
      </c>
      <c r="O1048" s="214"/>
      <c r="V1048" s="325">
        <v>584.04</v>
      </c>
      <c r="W1048" s="214">
        <f t="shared" si="87"/>
        <v>-584.04</v>
      </c>
    </row>
    <row r="1049" spans="1:23" x14ac:dyDescent="0.25">
      <c r="A1049" s="283" t="s">
        <v>3404</v>
      </c>
      <c r="B1049" s="144" t="s">
        <v>1639</v>
      </c>
      <c r="C1049" s="145" t="s">
        <v>2668</v>
      </c>
      <c r="D1049" s="338" t="s">
        <v>1640</v>
      </c>
      <c r="E1049" s="339" t="s">
        <v>1606</v>
      </c>
      <c r="F1049" s="173">
        <v>59.2</v>
      </c>
      <c r="G1049" s="340"/>
      <c r="H1049" s="284">
        <f t="shared" si="88"/>
        <v>0</v>
      </c>
      <c r="O1049" s="214"/>
      <c r="V1049" s="325">
        <v>4609.8999999999996</v>
      </c>
      <c r="W1049" s="214">
        <f t="shared" si="87"/>
        <v>-4609.8999999999996</v>
      </c>
    </row>
    <row r="1050" spans="1:23" x14ac:dyDescent="0.25">
      <c r="A1050" s="283" t="s">
        <v>3405</v>
      </c>
      <c r="B1050" s="144" t="s">
        <v>1661</v>
      </c>
      <c r="C1050" s="145" t="s">
        <v>2668</v>
      </c>
      <c r="D1050" s="338" t="s">
        <v>1662</v>
      </c>
      <c r="E1050" s="339" t="s">
        <v>1527</v>
      </c>
      <c r="F1050" s="173">
        <v>24</v>
      </c>
      <c r="G1050" s="340"/>
      <c r="H1050" s="284">
        <f t="shared" si="88"/>
        <v>0</v>
      </c>
      <c r="O1050" s="214"/>
      <c r="V1050" s="325">
        <v>518.16</v>
      </c>
      <c r="W1050" s="214">
        <f t="shared" si="87"/>
        <v>-518.16</v>
      </c>
    </row>
    <row r="1051" spans="1:23" x14ac:dyDescent="0.25">
      <c r="A1051" s="283" t="s">
        <v>3406</v>
      </c>
      <c r="B1051" s="144" t="s">
        <v>1670</v>
      </c>
      <c r="C1051" s="145" t="s">
        <v>2668</v>
      </c>
      <c r="D1051" s="338" t="s">
        <v>1671</v>
      </c>
      <c r="E1051" s="339" t="s">
        <v>1527</v>
      </c>
      <c r="F1051" s="173">
        <v>72</v>
      </c>
      <c r="G1051" s="340"/>
      <c r="H1051" s="284">
        <f t="shared" si="88"/>
        <v>0</v>
      </c>
      <c r="O1051" s="214"/>
      <c r="V1051" s="325">
        <v>170.64</v>
      </c>
      <c r="W1051" s="214">
        <f t="shared" si="87"/>
        <v>-170.64</v>
      </c>
    </row>
    <row r="1052" spans="1:23" x14ac:dyDescent="0.25">
      <c r="A1052" s="283" t="s">
        <v>3407</v>
      </c>
      <c r="B1052" s="144" t="s">
        <v>1663</v>
      </c>
      <c r="C1052" s="145" t="s">
        <v>2668</v>
      </c>
      <c r="D1052" s="338" t="s">
        <v>1664</v>
      </c>
      <c r="E1052" s="339" t="s">
        <v>1502</v>
      </c>
      <c r="F1052" s="173">
        <v>122.4</v>
      </c>
      <c r="G1052" s="340"/>
      <c r="H1052" s="284">
        <f t="shared" si="88"/>
        <v>0</v>
      </c>
      <c r="O1052" s="214"/>
      <c r="V1052" s="325">
        <v>1583.86</v>
      </c>
      <c r="W1052" s="214">
        <f t="shared" si="87"/>
        <v>-1583.86</v>
      </c>
    </row>
    <row r="1053" spans="1:23" x14ac:dyDescent="0.25">
      <c r="A1053" s="283" t="s">
        <v>3408</v>
      </c>
      <c r="B1053" s="144" t="s">
        <v>2673</v>
      </c>
      <c r="C1053" s="140" t="s">
        <v>2661</v>
      </c>
      <c r="D1053" s="142" t="s">
        <v>3617</v>
      </c>
      <c r="E1053" s="143" t="s">
        <v>3605</v>
      </c>
      <c r="F1053" s="173">
        <v>3</v>
      </c>
      <c r="G1053" s="184"/>
      <c r="H1053" s="284">
        <f t="shared" si="88"/>
        <v>0</v>
      </c>
      <c r="O1053" s="214"/>
      <c r="V1053" s="325">
        <v>2029.68</v>
      </c>
      <c r="W1053" s="214">
        <f t="shared" si="87"/>
        <v>-2029.68</v>
      </c>
    </row>
    <row r="1054" spans="1:23" x14ac:dyDescent="0.25">
      <c r="A1054" s="283" t="s">
        <v>3409</v>
      </c>
      <c r="B1054" s="144" t="s">
        <v>1695</v>
      </c>
      <c r="C1054" s="145" t="s">
        <v>2668</v>
      </c>
      <c r="D1054" s="338" t="s">
        <v>1696</v>
      </c>
      <c r="E1054" s="339" t="s">
        <v>1502</v>
      </c>
      <c r="F1054" s="173">
        <v>5</v>
      </c>
      <c r="G1054" s="340"/>
      <c r="H1054" s="284">
        <f t="shared" si="88"/>
        <v>0</v>
      </c>
      <c r="O1054" s="214"/>
      <c r="V1054" s="325">
        <v>38.9</v>
      </c>
      <c r="W1054" s="214">
        <f t="shared" si="87"/>
        <v>-38.9</v>
      </c>
    </row>
    <row r="1055" spans="1:23" x14ac:dyDescent="0.25">
      <c r="A1055" s="283" t="s">
        <v>3410</v>
      </c>
      <c r="B1055" s="144" t="s">
        <v>1677</v>
      </c>
      <c r="C1055" s="145" t="s">
        <v>2668</v>
      </c>
      <c r="D1055" s="338" t="s">
        <v>1678</v>
      </c>
      <c r="E1055" s="339" t="s">
        <v>1527</v>
      </c>
      <c r="F1055" s="173">
        <v>2</v>
      </c>
      <c r="G1055" s="340"/>
      <c r="H1055" s="284">
        <f t="shared" si="88"/>
        <v>0</v>
      </c>
      <c r="O1055" s="214"/>
      <c r="V1055" s="325">
        <v>180.9</v>
      </c>
      <c r="W1055" s="214">
        <f t="shared" si="87"/>
        <v>-180.9</v>
      </c>
    </row>
    <row r="1056" spans="1:23" x14ac:dyDescent="0.25">
      <c r="A1056" s="283" t="s">
        <v>3411</v>
      </c>
      <c r="B1056" s="148" t="s">
        <v>1688</v>
      </c>
      <c r="C1056" s="145" t="s">
        <v>2668</v>
      </c>
      <c r="D1056" s="338" t="s">
        <v>1689</v>
      </c>
      <c r="E1056" s="339" t="s">
        <v>1507</v>
      </c>
      <c r="F1056" s="173">
        <v>4</v>
      </c>
      <c r="G1056" s="340"/>
      <c r="H1056" s="284">
        <f t="shared" si="88"/>
        <v>0</v>
      </c>
      <c r="O1056" s="214"/>
      <c r="V1056" s="325">
        <v>382.88</v>
      </c>
      <c r="W1056" s="214">
        <f t="shared" si="87"/>
        <v>-382.88</v>
      </c>
    </row>
    <row r="1057" spans="1:23" x14ac:dyDescent="0.25">
      <c r="A1057" s="283" t="s">
        <v>3412</v>
      </c>
      <c r="B1057" s="144" t="s">
        <v>1680</v>
      </c>
      <c r="C1057" s="145" t="s">
        <v>2668</v>
      </c>
      <c r="D1057" s="338" t="s">
        <v>1681</v>
      </c>
      <c r="E1057" s="339" t="s">
        <v>1527</v>
      </c>
      <c r="F1057" s="173">
        <v>163</v>
      </c>
      <c r="G1057" s="340"/>
      <c r="H1057" s="284">
        <f t="shared" si="88"/>
        <v>0</v>
      </c>
      <c r="O1057" s="214"/>
      <c r="V1057" s="325">
        <v>3121.45</v>
      </c>
      <c r="W1057" s="214">
        <f t="shared" si="87"/>
        <v>-3121.45</v>
      </c>
    </row>
    <row r="1058" spans="1:23" x14ac:dyDescent="0.25">
      <c r="A1058" s="283" t="s">
        <v>3413</v>
      </c>
      <c r="B1058" s="141" t="s">
        <v>2674</v>
      </c>
      <c r="C1058" s="140" t="s">
        <v>2661</v>
      </c>
      <c r="D1058" s="142" t="s">
        <v>3618</v>
      </c>
      <c r="E1058" s="143" t="s">
        <v>3605</v>
      </c>
      <c r="F1058" s="173">
        <v>529</v>
      </c>
      <c r="G1058" s="184"/>
      <c r="H1058" s="284">
        <f t="shared" si="88"/>
        <v>0</v>
      </c>
      <c r="O1058" s="214"/>
      <c r="V1058" s="325">
        <v>7368.97</v>
      </c>
      <c r="W1058" s="214">
        <f t="shared" si="87"/>
        <v>-7368.97</v>
      </c>
    </row>
    <row r="1059" spans="1:23" x14ac:dyDescent="0.25">
      <c r="A1059" s="283" t="s">
        <v>3414</v>
      </c>
      <c r="B1059" s="141" t="s">
        <v>2675</v>
      </c>
      <c r="C1059" s="140" t="s">
        <v>2661</v>
      </c>
      <c r="D1059" s="142" t="s">
        <v>3619</v>
      </c>
      <c r="E1059" s="143" t="s">
        <v>3605</v>
      </c>
      <c r="F1059" s="173">
        <v>2</v>
      </c>
      <c r="G1059" s="184"/>
      <c r="H1059" s="284">
        <f t="shared" si="88"/>
        <v>0</v>
      </c>
      <c r="O1059" s="214"/>
      <c r="V1059" s="325">
        <v>69.64</v>
      </c>
      <c r="W1059" s="214">
        <f t="shared" si="87"/>
        <v>-69.64</v>
      </c>
    </row>
    <row r="1060" spans="1:23" x14ac:dyDescent="0.25">
      <c r="A1060" s="283" t="s">
        <v>3415</v>
      </c>
      <c r="B1060" s="141" t="s">
        <v>2676</v>
      </c>
      <c r="C1060" s="140" t="s">
        <v>2661</v>
      </c>
      <c r="D1060" s="142" t="s">
        <v>3620</v>
      </c>
      <c r="E1060" s="143" t="s">
        <v>3621</v>
      </c>
      <c r="F1060" s="173">
        <v>2579</v>
      </c>
      <c r="G1060" s="184"/>
      <c r="H1060" s="284">
        <f t="shared" si="88"/>
        <v>0</v>
      </c>
      <c r="O1060" s="214"/>
      <c r="V1060" s="325">
        <v>17949.84</v>
      </c>
      <c r="W1060" s="214">
        <f t="shared" si="87"/>
        <v>-17949.84</v>
      </c>
    </row>
    <row r="1061" spans="1:23" x14ac:dyDescent="0.25">
      <c r="A1061" s="283" t="s">
        <v>3416</v>
      </c>
      <c r="B1061" s="144" t="s">
        <v>1646</v>
      </c>
      <c r="C1061" s="145" t="s">
        <v>2668</v>
      </c>
      <c r="D1061" s="338" t="s">
        <v>1647</v>
      </c>
      <c r="E1061" s="339" t="s">
        <v>1507</v>
      </c>
      <c r="F1061" s="173">
        <v>15440.7</v>
      </c>
      <c r="G1061" s="340"/>
      <c r="H1061" s="284">
        <f t="shared" si="88"/>
        <v>0</v>
      </c>
      <c r="O1061" s="214"/>
      <c r="V1061" s="325">
        <v>90173.69</v>
      </c>
      <c r="W1061" s="214">
        <f t="shared" si="87"/>
        <v>-90173.69</v>
      </c>
    </row>
    <row r="1062" spans="1:23" x14ac:dyDescent="0.25">
      <c r="A1062" s="283" t="s">
        <v>3417</v>
      </c>
      <c r="B1062" s="144" t="s">
        <v>1698</v>
      </c>
      <c r="C1062" s="145" t="s">
        <v>2668</v>
      </c>
      <c r="D1062" s="338" t="s">
        <v>1699</v>
      </c>
      <c r="E1062" s="339" t="s">
        <v>1606</v>
      </c>
      <c r="F1062" s="173">
        <v>845.07</v>
      </c>
      <c r="G1062" s="340"/>
      <c r="H1062" s="284">
        <f t="shared" si="88"/>
        <v>0</v>
      </c>
      <c r="O1062" s="214"/>
      <c r="V1062" s="325">
        <v>114236.56</v>
      </c>
      <c r="W1062" s="214">
        <f t="shared" si="87"/>
        <v>-114236.56</v>
      </c>
    </row>
    <row r="1063" spans="1:23" ht="24" x14ac:dyDescent="0.25">
      <c r="A1063" s="283" t="s">
        <v>3418</v>
      </c>
      <c r="B1063" s="144" t="s">
        <v>1701</v>
      </c>
      <c r="C1063" s="145" t="s">
        <v>2668</v>
      </c>
      <c r="D1063" s="338" t="s">
        <v>1702</v>
      </c>
      <c r="E1063" s="339" t="s">
        <v>1606</v>
      </c>
      <c r="F1063" s="173">
        <v>845.07</v>
      </c>
      <c r="G1063" s="340"/>
      <c r="H1063" s="284">
        <f t="shared" si="88"/>
        <v>0</v>
      </c>
      <c r="O1063" s="214"/>
      <c r="V1063" s="325">
        <v>100335.16</v>
      </c>
      <c r="W1063" s="214">
        <f t="shared" si="87"/>
        <v>-100335.16</v>
      </c>
    </row>
    <row r="1064" spans="1:23" x14ac:dyDescent="0.25">
      <c r="A1064" s="286" t="s">
        <v>2806</v>
      </c>
      <c r="B1064" s="146"/>
      <c r="C1064" s="146"/>
      <c r="D1064" s="147" t="s">
        <v>2677</v>
      </c>
      <c r="E1064" s="146"/>
      <c r="F1064" s="174"/>
      <c r="G1064" s="174"/>
      <c r="H1064" s="288">
        <f>SUBTOTAL(9,H1065:H1090)</f>
        <v>0</v>
      </c>
      <c r="O1064" s="214"/>
      <c r="V1064" s="327">
        <v>3260517.55</v>
      </c>
      <c r="W1064" s="214">
        <f t="shared" si="87"/>
        <v>-3260517.55</v>
      </c>
    </row>
    <row r="1065" spans="1:23" x14ac:dyDescent="0.25">
      <c r="A1065" s="283" t="s">
        <v>3419</v>
      </c>
      <c r="B1065" s="144" t="s">
        <v>1706</v>
      </c>
      <c r="C1065" s="145" t="s">
        <v>2668</v>
      </c>
      <c r="D1065" s="338" t="s">
        <v>1707</v>
      </c>
      <c r="E1065" s="339" t="s">
        <v>1708</v>
      </c>
      <c r="F1065" s="173">
        <v>353.6</v>
      </c>
      <c r="G1065" s="340"/>
      <c r="H1065" s="284">
        <f t="shared" ref="H1065:H1090" si="89">ROUND((F1065*G1065),2)</f>
        <v>0</v>
      </c>
      <c r="O1065" s="214"/>
      <c r="V1065" s="325">
        <v>3111.68</v>
      </c>
      <c r="W1065" s="214">
        <f t="shared" si="87"/>
        <v>-3111.68</v>
      </c>
    </row>
    <row r="1066" spans="1:23" ht="24" x14ac:dyDescent="0.25">
      <c r="A1066" s="283" t="s">
        <v>3420</v>
      </c>
      <c r="B1066" s="144" t="s">
        <v>1727</v>
      </c>
      <c r="C1066" s="145" t="s">
        <v>2668</v>
      </c>
      <c r="D1066" s="338" t="s">
        <v>1728</v>
      </c>
      <c r="E1066" s="339" t="s">
        <v>1507</v>
      </c>
      <c r="F1066" s="173">
        <v>308</v>
      </c>
      <c r="G1066" s="340"/>
      <c r="H1066" s="284">
        <f t="shared" si="89"/>
        <v>0</v>
      </c>
      <c r="O1066" s="214"/>
      <c r="V1066" s="325">
        <v>80015.320000000007</v>
      </c>
      <c r="W1066" s="214">
        <f t="shared" si="87"/>
        <v>-80015.320000000007</v>
      </c>
    </row>
    <row r="1067" spans="1:23" ht="24" x14ac:dyDescent="0.25">
      <c r="A1067" s="283" t="s">
        <v>3421</v>
      </c>
      <c r="B1067" s="144" t="s">
        <v>2678</v>
      </c>
      <c r="C1067" s="140" t="s">
        <v>2661</v>
      </c>
      <c r="D1067" s="142" t="s">
        <v>3622</v>
      </c>
      <c r="E1067" s="143" t="s">
        <v>3605</v>
      </c>
      <c r="F1067" s="173">
        <v>21</v>
      </c>
      <c r="G1067" s="184"/>
      <c r="H1067" s="284">
        <f t="shared" si="89"/>
        <v>0</v>
      </c>
      <c r="O1067" s="214"/>
      <c r="V1067" s="325">
        <v>44073.33</v>
      </c>
      <c r="W1067" s="214">
        <f t="shared" si="87"/>
        <v>-44073.33</v>
      </c>
    </row>
    <row r="1068" spans="1:23" ht="24" x14ac:dyDescent="0.25">
      <c r="A1068" s="283" t="s">
        <v>3422</v>
      </c>
      <c r="B1068" s="144" t="s">
        <v>2679</v>
      </c>
      <c r="C1068" s="140" t="s">
        <v>2661</v>
      </c>
      <c r="D1068" s="142" t="s">
        <v>3623</v>
      </c>
      <c r="E1068" s="143" t="s">
        <v>3605</v>
      </c>
      <c r="F1068" s="173">
        <v>74</v>
      </c>
      <c r="G1068" s="184"/>
      <c r="H1068" s="284">
        <f t="shared" si="89"/>
        <v>0</v>
      </c>
      <c r="O1068" s="214"/>
      <c r="V1068" s="325">
        <v>284727.58</v>
      </c>
      <c r="W1068" s="214">
        <f t="shared" si="87"/>
        <v>-284727.58</v>
      </c>
    </row>
    <row r="1069" spans="1:23" x14ac:dyDescent="0.25">
      <c r="A1069" s="283" t="s">
        <v>3423</v>
      </c>
      <c r="B1069" s="144" t="s">
        <v>1791</v>
      </c>
      <c r="C1069" s="145" t="s">
        <v>2668</v>
      </c>
      <c r="D1069" s="338" t="s">
        <v>1792</v>
      </c>
      <c r="E1069" s="339" t="s">
        <v>1507</v>
      </c>
      <c r="F1069" s="173">
        <v>16.8</v>
      </c>
      <c r="G1069" s="340"/>
      <c r="H1069" s="284">
        <f t="shared" si="89"/>
        <v>0</v>
      </c>
      <c r="O1069" s="214"/>
      <c r="V1069" s="325">
        <v>19632.48</v>
      </c>
      <c r="W1069" s="214">
        <f t="shared" si="87"/>
        <v>-19632.48</v>
      </c>
    </row>
    <row r="1070" spans="1:23" x14ac:dyDescent="0.25">
      <c r="A1070" s="283" t="s">
        <v>3424</v>
      </c>
      <c r="B1070" s="144" t="s">
        <v>2680</v>
      </c>
      <c r="C1070" s="140" t="s">
        <v>2661</v>
      </c>
      <c r="D1070" s="142" t="s">
        <v>3624</v>
      </c>
      <c r="E1070" s="143" t="s">
        <v>3605</v>
      </c>
      <c r="F1070" s="173">
        <v>4</v>
      </c>
      <c r="G1070" s="184"/>
      <c r="H1070" s="284">
        <f t="shared" si="89"/>
        <v>0</v>
      </c>
      <c r="O1070" s="214"/>
      <c r="V1070" s="325">
        <v>8845.36</v>
      </c>
      <c r="W1070" s="214">
        <f t="shared" si="87"/>
        <v>-8845.36</v>
      </c>
    </row>
    <row r="1071" spans="1:23" x14ac:dyDescent="0.25">
      <c r="A1071" s="283" t="s">
        <v>3425</v>
      </c>
      <c r="B1071" s="144" t="s">
        <v>2681</v>
      </c>
      <c r="C1071" s="140" t="s">
        <v>2661</v>
      </c>
      <c r="D1071" s="142" t="s">
        <v>3625</v>
      </c>
      <c r="E1071" s="143" t="s">
        <v>3605</v>
      </c>
      <c r="F1071" s="173">
        <v>1</v>
      </c>
      <c r="G1071" s="184"/>
      <c r="H1071" s="284">
        <f t="shared" si="89"/>
        <v>0</v>
      </c>
      <c r="O1071" s="214"/>
      <c r="V1071" s="325">
        <v>1478.76</v>
      </c>
      <c r="W1071" s="214">
        <f t="shared" si="87"/>
        <v>-1478.76</v>
      </c>
    </row>
    <row r="1072" spans="1:23" x14ac:dyDescent="0.25">
      <c r="A1072" s="283" t="s">
        <v>3426</v>
      </c>
      <c r="B1072" s="141" t="s">
        <v>2682</v>
      </c>
      <c r="C1072" s="140" t="s">
        <v>2661</v>
      </c>
      <c r="D1072" s="142" t="s">
        <v>3626</v>
      </c>
      <c r="E1072" s="143" t="s">
        <v>3605</v>
      </c>
      <c r="F1072" s="173">
        <v>6</v>
      </c>
      <c r="G1072" s="184"/>
      <c r="H1072" s="284">
        <f t="shared" si="89"/>
        <v>0</v>
      </c>
      <c r="O1072" s="214"/>
      <c r="V1072" s="325">
        <v>17893.2</v>
      </c>
      <c r="W1072" s="214">
        <f t="shared" si="87"/>
        <v>-17893.2</v>
      </c>
    </row>
    <row r="1073" spans="1:23" ht="24" x14ac:dyDescent="0.25">
      <c r="A1073" s="283" t="s">
        <v>3427</v>
      </c>
      <c r="B1073" s="144" t="s">
        <v>2683</v>
      </c>
      <c r="C1073" s="140" t="s">
        <v>2661</v>
      </c>
      <c r="D1073" s="142" t="s">
        <v>3627</v>
      </c>
      <c r="E1073" s="143" t="s">
        <v>3605</v>
      </c>
      <c r="F1073" s="173">
        <v>18</v>
      </c>
      <c r="G1073" s="184"/>
      <c r="H1073" s="284">
        <f t="shared" si="89"/>
        <v>0</v>
      </c>
      <c r="O1073" s="214"/>
      <c r="V1073" s="325">
        <v>3259.62</v>
      </c>
      <c r="W1073" s="214">
        <f t="shared" si="87"/>
        <v>-3259.62</v>
      </c>
    </row>
    <row r="1074" spans="1:23" x14ac:dyDescent="0.25">
      <c r="A1074" s="283" t="s">
        <v>3428</v>
      </c>
      <c r="B1074" s="144" t="s">
        <v>2684</v>
      </c>
      <c r="C1074" s="140" t="s">
        <v>2661</v>
      </c>
      <c r="D1074" s="142" t="s">
        <v>3628</v>
      </c>
      <c r="E1074" s="143" t="s">
        <v>3611</v>
      </c>
      <c r="F1074" s="173">
        <v>82</v>
      </c>
      <c r="G1074" s="184"/>
      <c r="H1074" s="284">
        <f t="shared" si="89"/>
        <v>0</v>
      </c>
      <c r="O1074" s="214"/>
      <c r="V1074" s="325">
        <v>66711.92</v>
      </c>
      <c r="W1074" s="214">
        <f t="shared" si="87"/>
        <v>-66711.92</v>
      </c>
    </row>
    <row r="1075" spans="1:23" x14ac:dyDescent="0.25">
      <c r="A1075" s="283" t="s">
        <v>3429</v>
      </c>
      <c r="B1075" s="144" t="s">
        <v>2685</v>
      </c>
      <c r="C1075" s="140" t="s">
        <v>2661</v>
      </c>
      <c r="D1075" s="142" t="s">
        <v>3629</v>
      </c>
      <c r="E1075" s="143" t="s">
        <v>3621</v>
      </c>
      <c r="F1075" s="173">
        <v>88.4</v>
      </c>
      <c r="G1075" s="184"/>
      <c r="H1075" s="284">
        <f t="shared" si="89"/>
        <v>0</v>
      </c>
      <c r="O1075" s="214"/>
      <c r="V1075" s="325">
        <v>114478</v>
      </c>
      <c r="W1075" s="214">
        <f t="shared" si="87"/>
        <v>-114478</v>
      </c>
    </row>
    <row r="1076" spans="1:23" x14ac:dyDescent="0.25">
      <c r="A1076" s="283" t="s">
        <v>3430</v>
      </c>
      <c r="B1076" s="144">
        <v>90447</v>
      </c>
      <c r="C1076" s="140" t="s">
        <v>2666</v>
      </c>
      <c r="D1076" s="142" t="s">
        <v>3630</v>
      </c>
      <c r="E1076" s="143" t="s">
        <v>3621</v>
      </c>
      <c r="F1076" s="173">
        <v>535</v>
      </c>
      <c r="G1076" s="184"/>
      <c r="H1076" s="284">
        <f t="shared" si="89"/>
        <v>0</v>
      </c>
      <c r="O1076" s="214"/>
      <c r="V1076" s="325">
        <v>4911.3</v>
      </c>
      <c r="W1076" s="214">
        <f t="shared" si="87"/>
        <v>-4911.3</v>
      </c>
    </row>
    <row r="1077" spans="1:23" ht="24" x14ac:dyDescent="0.25">
      <c r="A1077" s="283" t="s">
        <v>3431</v>
      </c>
      <c r="B1077" s="144">
        <v>91222</v>
      </c>
      <c r="C1077" s="140" t="s">
        <v>2666</v>
      </c>
      <c r="D1077" s="142" t="s">
        <v>3631</v>
      </c>
      <c r="E1077" s="143" t="s">
        <v>3621</v>
      </c>
      <c r="F1077" s="173">
        <v>276</v>
      </c>
      <c r="G1077" s="184"/>
      <c r="H1077" s="284">
        <f t="shared" si="89"/>
        <v>0</v>
      </c>
      <c r="O1077" s="214"/>
      <c r="V1077" s="325">
        <v>4849.32</v>
      </c>
      <c r="W1077" s="214">
        <f t="shared" si="87"/>
        <v>-4849.32</v>
      </c>
    </row>
    <row r="1078" spans="1:23" x14ac:dyDescent="0.25">
      <c r="A1078" s="283" t="s">
        <v>3432</v>
      </c>
      <c r="B1078" s="141">
        <v>90439</v>
      </c>
      <c r="C1078" s="140" t="s">
        <v>2666</v>
      </c>
      <c r="D1078" s="142" t="s">
        <v>3632</v>
      </c>
      <c r="E1078" s="143" t="s">
        <v>3605</v>
      </c>
      <c r="F1078" s="173">
        <v>16</v>
      </c>
      <c r="G1078" s="184"/>
      <c r="H1078" s="284">
        <f t="shared" si="89"/>
        <v>0</v>
      </c>
      <c r="O1078" s="214"/>
      <c r="V1078" s="325">
        <v>1207.3599999999999</v>
      </c>
      <c r="W1078" s="214">
        <f t="shared" si="87"/>
        <v>-1207.3599999999999</v>
      </c>
    </row>
    <row r="1079" spans="1:23" x14ac:dyDescent="0.25">
      <c r="A1079" s="283" t="s">
        <v>3433</v>
      </c>
      <c r="B1079" s="141">
        <v>90440</v>
      </c>
      <c r="C1079" s="140" t="s">
        <v>2666</v>
      </c>
      <c r="D1079" s="142" t="s">
        <v>3633</v>
      </c>
      <c r="E1079" s="143" t="s">
        <v>3605</v>
      </c>
      <c r="F1079" s="173">
        <v>8</v>
      </c>
      <c r="G1079" s="184"/>
      <c r="H1079" s="284">
        <f t="shared" si="89"/>
        <v>0</v>
      </c>
      <c r="O1079" s="214"/>
      <c r="V1079" s="325">
        <v>966.8</v>
      </c>
      <c r="W1079" s="214">
        <f t="shared" si="87"/>
        <v>-966.8</v>
      </c>
    </row>
    <row r="1080" spans="1:23" x14ac:dyDescent="0.25">
      <c r="A1080" s="283" t="s">
        <v>3434</v>
      </c>
      <c r="B1080" s="141">
        <v>90441</v>
      </c>
      <c r="C1080" s="140" t="s">
        <v>2666</v>
      </c>
      <c r="D1080" s="142" t="s">
        <v>3634</v>
      </c>
      <c r="E1080" s="143" t="s">
        <v>3605</v>
      </c>
      <c r="F1080" s="173">
        <v>8</v>
      </c>
      <c r="G1080" s="184"/>
      <c r="H1080" s="284">
        <f t="shared" si="89"/>
        <v>0</v>
      </c>
      <c r="O1080" s="214"/>
      <c r="V1080" s="325">
        <v>1234.8800000000001</v>
      </c>
      <c r="W1080" s="214">
        <f t="shared" si="87"/>
        <v>-1234.8800000000001</v>
      </c>
    </row>
    <row r="1081" spans="1:23" x14ac:dyDescent="0.25">
      <c r="A1081" s="283" t="s">
        <v>3435</v>
      </c>
      <c r="B1081" s="141" t="s">
        <v>2686</v>
      </c>
      <c r="C1081" s="140" t="s">
        <v>2661</v>
      </c>
      <c r="D1081" s="142" t="s">
        <v>3635</v>
      </c>
      <c r="E1081" s="143" t="s">
        <v>3621</v>
      </c>
      <c r="F1081" s="173">
        <v>971</v>
      </c>
      <c r="G1081" s="184"/>
      <c r="H1081" s="284">
        <f t="shared" si="89"/>
        <v>0</v>
      </c>
      <c r="O1081" s="214"/>
      <c r="V1081" s="325">
        <v>62338.2</v>
      </c>
      <c r="W1081" s="214">
        <f t="shared" si="87"/>
        <v>-62338.2</v>
      </c>
    </row>
    <row r="1082" spans="1:23" x14ac:dyDescent="0.25">
      <c r="A1082" s="283" t="s">
        <v>3436</v>
      </c>
      <c r="B1082" s="141" t="s">
        <v>2687</v>
      </c>
      <c r="C1082" s="140" t="s">
        <v>2661</v>
      </c>
      <c r="D1082" s="142" t="s">
        <v>3636</v>
      </c>
      <c r="E1082" s="143" t="s">
        <v>3611</v>
      </c>
      <c r="F1082" s="173">
        <v>971</v>
      </c>
      <c r="G1082" s="184"/>
      <c r="H1082" s="284">
        <f t="shared" si="89"/>
        <v>0</v>
      </c>
      <c r="O1082" s="214"/>
      <c r="V1082" s="325">
        <v>364736.73</v>
      </c>
      <c r="W1082" s="214">
        <f t="shared" si="87"/>
        <v>-364736.73</v>
      </c>
    </row>
    <row r="1083" spans="1:23" x14ac:dyDescent="0.25">
      <c r="A1083" s="283" t="s">
        <v>3437</v>
      </c>
      <c r="B1083" s="141" t="s">
        <v>2688</v>
      </c>
      <c r="C1083" s="140" t="s">
        <v>2661</v>
      </c>
      <c r="D1083" s="142" t="s">
        <v>3637</v>
      </c>
      <c r="E1083" s="143" t="s">
        <v>3611</v>
      </c>
      <c r="F1083" s="173">
        <v>177</v>
      </c>
      <c r="G1083" s="184"/>
      <c r="H1083" s="284">
        <f t="shared" si="89"/>
        <v>0</v>
      </c>
      <c r="O1083" s="214"/>
      <c r="V1083" s="325">
        <v>40867.53</v>
      </c>
      <c r="W1083" s="214">
        <f t="shared" si="87"/>
        <v>-40867.53</v>
      </c>
    </row>
    <row r="1084" spans="1:23" x14ac:dyDescent="0.25">
      <c r="A1084" s="283" t="s">
        <v>3438</v>
      </c>
      <c r="B1084" s="141" t="s">
        <v>2689</v>
      </c>
      <c r="C1084" s="140" t="s">
        <v>2661</v>
      </c>
      <c r="D1084" s="142" t="s">
        <v>3638</v>
      </c>
      <c r="E1084" s="143" t="s">
        <v>3611</v>
      </c>
      <c r="F1084" s="173">
        <v>418</v>
      </c>
      <c r="G1084" s="184"/>
      <c r="H1084" s="284">
        <f t="shared" si="89"/>
        <v>0</v>
      </c>
      <c r="O1084" s="214"/>
      <c r="V1084" s="325">
        <v>76456.38</v>
      </c>
      <c r="W1084" s="214">
        <f t="shared" si="87"/>
        <v>-76456.38</v>
      </c>
    </row>
    <row r="1085" spans="1:23" x14ac:dyDescent="0.25">
      <c r="A1085" s="283" t="s">
        <v>3439</v>
      </c>
      <c r="B1085" s="144" t="s">
        <v>1786</v>
      </c>
      <c r="C1085" s="145" t="s">
        <v>2668</v>
      </c>
      <c r="D1085" s="338" t="s">
        <v>1787</v>
      </c>
      <c r="E1085" s="339" t="s">
        <v>1502</v>
      </c>
      <c r="F1085" s="173">
        <v>167</v>
      </c>
      <c r="G1085" s="340"/>
      <c r="H1085" s="284">
        <f t="shared" si="89"/>
        <v>0</v>
      </c>
      <c r="O1085" s="214"/>
      <c r="V1085" s="325">
        <v>35383.96</v>
      </c>
      <c r="W1085" s="214">
        <f t="shared" si="87"/>
        <v>-35383.96</v>
      </c>
    </row>
    <row r="1086" spans="1:23" x14ac:dyDescent="0.25">
      <c r="A1086" s="283" t="s">
        <v>3440</v>
      </c>
      <c r="B1086" s="141" t="s">
        <v>1768</v>
      </c>
      <c r="C1086" s="145" t="s">
        <v>2668</v>
      </c>
      <c r="D1086" s="338" t="s">
        <v>1769</v>
      </c>
      <c r="E1086" s="339" t="s">
        <v>1507</v>
      </c>
      <c r="F1086" s="173">
        <v>4502.3999999999996</v>
      </c>
      <c r="G1086" s="340"/>
      <c r="H1086" s="284">
        <f t="shared" si="89"/>
        <v>0</v>
      </c>
      <c r="O1086" s="214"/>
      <c r="V1086" s="325">
        <v>29175.55</v>
      </c>
      <c r="W1086" s="214">
        <f t="shared" si="87"/>
        <v>-29175.55</v>
      </c>
    </row>
    <row r="1087" spans="1:23" x14ac:dyDescent="0.25">
      <c r="A1087" s="283" t="s">
        <v>3441</v>
      </c>
      <c r="B1087" s="141" t="s">
        <v>1765</v>
      </c>
      <c r="C1087" s="145" t="s">
        <v>2668</v>
      </c>
      <c r="D1087" s="338" t="s">
        <v>1766</v>
      </c>
      <c r="E1087" s="339" t="s">
        <v>1507</v>
      </c>
      <c r="F1087" s="173">
        <v>15440.7</v>
      </c>
      <c r="G1087" s="340"/>
      <c r="H1087" s="284">
        <f t="shared" si="89"/>
        <v>0</v>
      </c>
      <c r="O1087" s="214"/>
      <c r="V1087" s="325">
        <v>1574488.18</v>
      </c>
      <c r="W1087" s="214">
        <f t="shared" si="87"/>
        <v>-1574488.18</v>
      </c>
    </row>
    <row r="1088" spans="1:23" x14ac:dyDescent="0.25">
      <c r="A1088" s="283" t="s">
        <v>3442</v>
      </c>
      <c r="B1088" s="141" t="s">
        <v>1722</v>
      </c>
      <c r="C1088" s="145" t="s">
        <v>2668</v>
      </c>
      <c r="D1088" s="338" t="s">
        <v>1723</v>
      </c>
      <c r="E1088" s="339" t="s">
        <v>1507</v>
      </c>
      <c r="F1088" s="173">
        <v>1861</v>
      </c>
      <c r="G1088" s="340"/>
      <c r="H1088" s="284">
        <f t="shared" si="89"/>
        <v>0</v>
      </c>
      <c r="O1088" s="214"/>
      <c r="V1088" s="325">
        <v>182917.69</v>
      </c>
      <c r="W1088" s="214">
        <f t="shared" si="87"/>
        <v>-182917.69</v>
      </c>
    </row>
    <row r="1089" spans="1:23" x14ac:dyDescent="0.25">
      <c r="A1089" s="283" t="s">
        <v>3443</v>
      </c>
      <c r="B1089" s="141" t="s">
        <v>1740</v>
      </c>
      <c r="C1089" s="145" t="s">
        <v>2668</v>
      </c>
      <c r="D1089" s="338" t="s">
        <v>1741</v>
      </c>
      <c r="E1089" s="339" t="s">
        <v>1507</v>
      </c>
      <c r="F1089" s="173">
        <v>3722</v>
      </c>
      <c r="G1089" s="340"/>
      <c r="H1089" s="284">
        <f t="shared" si="89"/>
        <v>0</v>
      </c>
      <c r="O1089" s="214"/>
      <c r="V1089" s="325">
        <v>188891.5</v>
      </c>
      <c r="W1089" s="214">
        <f t="shared" si="87"/>
        <v>-188891.5</v>
      </c>
    </row>
    <row r="1090" spans="1:23" x14ac:dyDescent="0.25">
      <c r="A1090" s="283" t="s">
        <v>3444</v>
      </c>
      <c r="B1090" s="141" t="s">
        <v>1742</v>
      </c>
      <c r="C1090" s="145" t="s">
        <v>2668</v>
      </c>
      <c r="D1090" s="338" t="s">
        <v>1743</v>
      </c>
      <c r="E1090" s="339" t="s">
        <v>1507</v>
      </c>
      <c r="F1090" s="173">
        <v>3722</v>
      </c>
      <c r="G1090" s="340"/>
      <c r="H1090" s="284">
        <f t="shared" si="89"/>
        <v>0</v>
      </c>
      <c r="O1090" s="214"/>
      <c r="V1090" s="325">
        <v>47864.92</v>
      </c>
      <c r="W1090" s="214">
        <f t="shared" si="87"/>
        <v>-47864.92</v>
      </c>
    </row>
    <row r="1091" spans="1:23" x14ac:dyDescent="0.25">
      <c r="A1091" s="286" t="s">
        <v>2807</v>
      </c>
      <c r="B1091" s="146"/>
      <c r="C1091" s="146"/>
      <c r="D1091" s="147" t="s">
        <v>2690</v>
      </c>
      <c r="E1091" s="92"/>
      <c r="F1091" s="175"/>
      <c r="G1091" s="175"/>
      <c r="H1091" s="288">
        <f>SUBTOTAL(9,H1092:H1097)</f>
        <v>0</v>
      </c>
      <c r="O1091" s="214"/>
      <c r="V1091" s="327">
        <v>125003.43000000001</v>
      </c>
      <c r="W1091" s="214">
        <f t="shared" si="87"/>
        <v>-125003.43000000001</v>
      </c>
    </row>
    <row r="1092" spans="1:23" ht="24" x14ac:dyDescent="0.25">
      <c r="A1092" s="285" t="s">
        <v>3445</v>
      </c>
      <c r="B1092" s="145" t="s">
        <v>2691</v>
      </c>
      <c r="C1092" s="145" t="s">
        <v>2661</v>
      </c>
      <c r="D1092" s="142" t="s">
        <v>3639</v>
      </c>
      <c r="E1092" s="143" t="s">
        <v>1527</v>
      </c>
      <c r="F1092" s="173">
        <v>2</v>
      </c>
      <c r="G1092" s="184"/>
      <c r="H1092" s="284">
        <f t="shared" ref="H1092:H1097" si="90">ROUND((F1092*G1092),2)</f>
        <v>0</v>
      </c>
      <c r="O1092" s="214"/>
      <c r="V1092" s="325">
        <v>42836.800000000003</v>
      </c>
      <c r="W1092" s="214">
        <f t="shared" si="87"/>
        <v>-42836.800000000003</v>
      </c>
    </row>
    <row r="1093" spans="1:23" ht="24" x14ac:dyDescent="0.25">
      <c r="A1093" s="285" t="s">
        <v>3446</v>
      </c>
      <c r="B1093" s="145" t="s">
        <v>2692</v>
      </c>
      <c r="C1093" s="145" t="s">
        <v>2661</v>
      </c>
      <c r="D1093" s="142" t="s">
        <v>3640</v>
      </c>
      <c r="E1093" s="143" t="s">
        <v>1527</v>
      </c>
      <c r="F1093" s="173">
        <v>20</v>
      </c>
      <c r="G1093" s="184"/>
      <c r="H1093" s="284">
        <f t="shared" si="90"/>
        <v>0</v>
      </c>
      <c r="O1093" s="214"/>
      <c r="V1093" s="325">
        <v>10528</v>
      </c>
      <c r="W1093" s="214">
        <f t="shared" si="87"/>
        <v>-10528</v>
      </c>
    </row>
    <row r="1094" spans="1:23" ht="24" x14ac:dyDescent="0.25">
      <c r="A1094" s="285" t="s">
        <v>3447</v>
      </c>
      <c r="B1094" s="145" t="s">
        <v>2693</v>
      </c>
      <c r="C1094" s="145" t="s">
        <v>2661</v>
      </c>
      <c r="D1094" s="142" t="s">
        <v>3641</v>
      </c>
      <c r="E1094" s="143" t="s">
        <v>1527</v>
      </c>
      <c r="F1094" s="173">
        <v>1</v>
      </c>
      <c r="G1094" s="184"/>
      <c r="H1094" s="284">
        <f t="shared" si="90"/>
        <v>0</v>
      </c>
      <c r="O1094" s="214"/>
      <c r="V1094" s="325">
        <v>5388.4</v>
      </c>
      <c r="W1094" s="214">
        <f t="shared" si="87"/>
        <v>-5388.4</v>
      </c>
    </row>
    <row r="1095" spans="1:23" x14ac:dyDescent="0.25">
      <c r="A1095" s="285" t="s">
        <v>3448</v>
      </c>
      <c r="B1095" s="145" t="s">
        <v>2694</v>
      </c>
      <c r="C1095" s="145" t="s">
        <v>2661</v>
      </c>
      <c r="D1095" s="142" t="s">
        <v>3642</v>
      </c>
      <c r="E1095" s="143" t="s">
        <v>1656</v>
      </c>
      <c r="F1095" s="173">
        <v>1080</v>
      </c>
      <c r="G1095" s="184"/>
      <c r="H1095" s="284">
        <f t="shared" si="90"/>
        <v>0</v>
      </c>
      <c r="O1095" s="214"/>
      <c r="V1095" s="325">
        <v>37270.800000000003</v>
      </c>
      <c r="W1095" s="214">
        <f t="shared" si="87"/>
        <v>-37270.800000000003</v>
      </c>
    </row>
    <row r="1096" spans="1:23" x14ac:dyDescent="0.25">
      <c r="A1096" s="285" t="s">
        <v>3449</v>
      </c>
      <c r="B1096" s="145" t="s">
        <v>2695</v>
      </c>
      <c r="C1096" s="145" t="s">
        <v>2661</v>
      </c>
      <c r="D1096" s="142" t="s">
        <v>3643</v>
      </c>
      <c r="E1096" s="143" t="s">
        <v>3611</v>
      </c>
      <c r="F1096" s="173">
        <v>166</v>
      </c>
      <c r="G1096" s="184"/>
      <c r="H1096" s="284">
        <f t="shared" si="90"/>
        <v>0</v>
      </c>
      <c r="O1096" s="214"/>
      <c r="V1096" s="325">
        <v>13128.94</v>
      </c>
      <c r="W1096" s="214">
        <f t="shared" si="87"/>
        <v>-13128.94</v>
      </c>
    </row>
    <row r="1097" spans="1:23" x14ac:dyDescent="0.25">
      <c r="A1097" s="285" t="s">
        <v>3450</v>
      </c>
      <c r="B1097" s="145" t="s">
        <v>2696</v>
      </c>
      <c r="C1097" s="145" t="s">
        <v>2661</v>
      </c>
      <c r="D1097" s="142" t="s">
        <v>3644</v>
      </c>
      <c r="E1097" s="143" t="s">
        <v>3605</v>
      </c>
      <c r="F1097" s="173">
        <v>1</v>
      </c>
      <c r="G1097" s="184"/>
      <c r="H1097" s="284">
        <f t="shared" si="90"/>
        <v>0</v>
      </c>
      <c r="O1097" s="214"/>
      <c r="V1097" s="325">
        <v>15850.49</v>
      </c>
      <c r="W1097" s="214">
        <f t="shared" si="87"/>
        <v>-15850.49</v>
      </c>
    </row>
    <row r="1098" spans="1:23" x14ac:dyDescent="0.25">
      <c r="A1098" s="286" t="s">
        <v>2808</v>
      </c>
      <c r="B1098" s="146"/>
      <c r="C1098" s="146"/>
      <c r="D1098" s="147" t="s">
        <v>2697</v>
      </c>
      <c r="E1098" s="146"/>
      <c r="F1098" s="174"/>
      <c r="G1098" s="174"/>
      <c r="H1098" s="288">
        <f>SUM(H1099:H1100)</f>
        <v>0</v>
      </c>
      <c r="O1098" s="214"/>
      <c r="V1098" s="327">
        <v>528846.52</v>
      </c>
      <c r="W1098" s="214">
        <f t="shared" si="87"/>
        <v>-528846.52</v>
      </c>
    </row>
    <row r="1099" spans="1:23" x14ac:dyDescent="0.25">
      <c r="A1099" s="289" t="s">
        <v>3451</v>
      </c>
      <c r="B1099" s="144" t="s">
        <v>2698</v>
      </c>
      <c r="C1099" s="257" t="s">
        <v>2661</v>
      </c>
      <c r="D1099" s="152" t="s">
        <v>3645</v>
      </c>
      <c r="E1099" s="143" t="s">
        <v>3605</v>
      </c>
      <c r="F1099" s="258">
        <v>1</v>
      </c>
      <c r="G1099" s="259"/>
      <c r="H1099" s="290">
        <f>ROUND((F1099*G1099),2)</f>
        <v>0</v>
      </c>
      <c r="O1099" s="214"/>
      <c r="V1099" s="325">
        <v>450450.92</v>
      </c>
      <c r="W1099" s="214">
        <f t="shared" si="87"/>
        <v>-450450.92</v>
      </c>
    </row>
    <row r="1100" spans="1:23" x14ac:dyDescent="0.25">
      <c r="A1100" s="289" t="s">
        <v>3452</v>
      </c>
      <c r="B1100" s="144" t="s">
        <v>1786</v>
      </c>
      <c r="C1100" s="145" t="s">
        <v>2668</v>
      </c>
      <c r="D1100" s="338" t="s">
        <v>1787</v>
      </c>
      <c r="E1100" s="339" t="s">
        <v>1502</v>
      </c>
      <c r="F1100" s="173">
        <v>370</v>
      </c>
      <c r="G1100" s="340"/>
      <c r="H1100" s="284">
        <f>ROUND((F1100*G1100),2)</f>
        <v>0</v>
      </c>
      <c r="O1100" s="214"/>
      <c r="V1100" s="325">
        <v>78395.600000000006</v>
      </c>
      <c r="W1100" s="214">
        <f t="shared" si="87"/>
        <v>-78395.600000000006</v>
      </c>
    </row>
    <row r="1101" spans="1:23" x14ac:dyDescent="0.25">
      <c r="A1101" s="286" t="s">
        <v>3453</v>
      </c>
      <c r="B1101" s="146"/>
      <c r="C1101" s="146"/>
      <c r="D1101" s="147" t="s">
        <v>2699</v>
      </c>
      <c r="E1101" s="146"/>
      <c r="F1101" s="174"/>
      <c r="G1101" s="174"/>
      <c r="H1101" s="288">
        <f>SUBTOTAL(9,H1102:H1106)</f>
        <v>0</v>
      </c>
      <c r="O1101" s="214"/>
      <c r="V1101" s="327">
        <v>80325.409999999989</v>
      </c>
      <c r="W1101" s="214">
        <f t="shared" si="87"/>
        <v>-80325.409999999989</v>
      </c>
    </row>
    <row r="1102" spans="1:23" x14ac:dyDescent="0.25">
      <c r="A1102" s="289" t="s">
        <v>3454</v>
      </c>
      <c r="B1102" s="144" t="s">
        <v>2700</v>
      </c>
      <c r="C1102" s="257" t="s">
        <v>2661</v>
      </c>
      <c r="D1102" s="152" t="s">
        <v>3646</v>
      </c>
      <c r="E1102" s="143" t="s">
        <v>3605</v>
      </c>
      <c r="F1102" s="258">
        <v>1</v>
      </c>
      <c r="G1102" s="259"/>
      <c r="H1102" s="290">
        <f>ROUND((F1102*G1102),2)</f>
        <v>0</v>
      </c>
      <c r="O1102" s="214"/>
      <c r="V1102" s="325">
        <v>53836.21</v>
      </c>
      <c r="W1102" s="214">
        <f t="shared" ref="W1102:W1165" si="91">H1102-V1102</f>
        <v>-53836.21</v>
      </c>
    </row>
    <row r="1103" spans="1:23" x14ac:dyDescent="0.25">
      <c r="A1103" s="289" t="s">
        <v>3455</v>
      </c>
      <c r="B1103" s="144" t="s">
        <v>2701</v>
      </c>
      <c r="C1103" s="140" t="s">
        <v>2661</v>
      </c>
      <c r="D1103" s="142" t="s">
        <v>3647</v>
      </c>
      <c r="E1103" s="143" t="s">
        <v>1507</v>
      </c>
      <c r="F1103" s="173">
        <v>25</v>
      </c>
      <c r="G1103" s="184"/>
      <c r="H1103" s="284">
        <f>ROUND((F1103*G1103),2)</f>
        <v>0</v>
      </c>
      <c r="O1103" s="214"/>
      <c r="V1103" s="325">
        <v>4405</v>
      </c>
      <c r="W1103" s="214">
        <f t="shared" si="91"/>
        <v>-4405</v>
      </c>
    </row>
    <row r="1104" spans="1:23" x14ac:dyDescent="0.25">
      <c r="A1104" s="289" t="s">
        <v>3456</v>
      </c>
      <c r="B1104" s="144" t="s">
        <v>1722</v>
      </c>
      <c r="C1104" s="145" t="s">
        <v>2668</v>
      </c>
      <c r="D1104" s="338" t="s">
        <v>1723</v>
      </c>
      <c r="E1104" s="339" t="s">
        <v>1507</v>
      </c>
      <c r="F1104" s="173">
        <v>97.93</v>
      </c>
      <c r="G1104" s="340"/>
      <c r="H1104" s="284">
        <f>ROUND((F1104*G1104),2)</f>
        <v>0</v>
      </c>
      <c r="O1104" s="214"/>
      <c r="V1104" s="325">
        <v>9625.5400000000009</v>
      </c>
      <c r="W1104" s="214">
        <f t="shared" si="91"/>
        <v>-9625.5400000000009</v>
      </c>
    </row>
    <row r="1105" spans="1:23" x14ac:dyDescent="0.25">
      <c r="A1105" s="289" t="s">
        <v>3457</v>
      </c>
      <c r="B1105" s="144" t="s">
        <v>1740</v>
      </c>
      <c r="C1105" s="145" t="s">
        <v>2668</v>
      </c>
      <c r="D1105" s="338" t="s">
        <v>1741</v>
      </c>
      <c r="E1105" s="339" t="s">
        <v>1507</v>
      </c>
      <c r="F1105" s="173">
        <v>195.86</v>
      </c>
      <c r="G1105" s="340"/>
      <c r="H1105" s="284">
        <f>ROUND((F1105*G1105),2)</f>
        <v>0</v>
      </c>
      <c r="O1105" s="214"/>
      <c r="V1105" s="325">
        <v>9939.9</v>
      </c>
      <c r="W1105" s="214">
        <f t="shared" si="91"/>
        <v>-9939.9</v>
      </c>
    </row>
    <row r="1106" spans="1:23" x14ac:dyDescent="0.25">
      <c r="A1106" s="289" t="s">
        <v>3458</v>
      </c>
      <c r="B1106" s="144" t="s">
        <v>1742</v>
      </c>
      <c r="C1106" s="145" t="s">
        <v>2668</v>
      </c>
      <c r="D1106" s="338" t="s">
        <v>1743</v>
      </c>
      <c r="E1106" s="339" t="s">
        <v>1507</v>
      </c>
      <c r="F1106" s="173">
        <v>195.86</v>
      </c>
      <c r="G1106" s="340"/>
      <c r="H1106" s="284">
        <f>ROUND((F1106*G1106),2)</f>
        <v>0</v>
      </c>
      <c r="O1106" s="214"/>
      <c r="V1106" s="325">
        <v>2518.7600000000002</v>
      </c>
      <c r="W1106" s="214">
        <f t="shared" si="91"/>
        <v>-2518.7600000000002</v>
      </c>
    </row>
    <row r="1107" spans="1:23" x14ac:dyDescent="0.25">
      <c r="A1107" s="291">
        <v>4</v>
      </c>
      <c r="B1107" s="149" t="s">
        <v>2702</v>
      </c>
      <c r="C1107" s="137"/>
      <c r="D1107" s="150"/>
      <c r="E1107" s="151"/>
      <c r="F1107" s="176"/>
      <c r="G1107" s="177"/>
      <c r="H1107" s="282">
        <f>H1108+H1121</f>
        <v>0</v>
      </c>
      <c r="O1107" s="214"/>
      <c r="V1107" s="324">
        <v>1813590.35</v>
      </c>
      <c r="W1107" s="214">
        <f t="shared" si="91"/>
        <v>-1813590.35</v>
      </c>
    </row>
    <row r="1108" spans="1:23" x14ac:dyDescent="0.25">
      <c r="A1108" s="286" t="s">
        <v>2771</v>
      </c>
      <c r="B1108" s="146"/>
      <c r="C1108" s="146"/>
      <c r="D1108" s="147" t="s">
        <v>2703</v>
      </c>
      <c r="E1108" s="146"/>
      <c r="F1108" s="174"/>
      <c r="G1108" s="174"/>
      <c r="H1108" s="287">
        <f>SUM(H1109:H1120)</f>
        <v>0</v>
      </c>
      <c r="O1108" s="214"/>
      <c r="V1108" s="326">
        <v>732674.93</v>
      </c>
      <c r="W1108" s="214">
        <f t="shared" si="91"/>
        <v>-732674.93</v>
      </c>
    </row>
    <row r="1109" spans="1:23" x14ac:dyDescent="0.25">
      <c r="A1109" s="283" t="s">
        <v>2809</v>
      </c>
      <c r="B1109" s="141" t="s">
        <v>2704</v>
      </c>
      <c r="C1109" s="145" t="s">
        <v>2661</v>
      </c>
      <c r="D1109" s="142" t="s">
        <v>3648</v>
      </c>
      <c r="E1109" s="143" t="s">
        <v>3605</v>
      </c>
      <c r="F1109" s="173">
        <v>37</v>
      </c>
      <c r="G1109" s="184"/>
      <c r="H1109" s="284">
        <f t="shared" ref="H1109:H1120" si="92">ROUND((F1109*G1109),2)</f>
        <v>0</v>
      </c>
      <c r="O1109" s="214"/>
      <c r="V1109" s="325">
        <v>37695.230000000003</v>
      </c>
      <c r="W1109" s="214">
        <f t="shared" si="91"/>
        <v>-37695.230000000003</v>
      </c>
    </row>
    <row r="1110" spans="1:23" x14ac:dyDescent="0.25">
      <c r="A1110" s="283" t="s">
        <v>2810</v>
      </c>
      <c r="B1110" s="141" t="s">
        <v>2288</v>
      </c>
      <c r="C1110" s="145" t="s">
        <v>2668</v>
      </c>
      <c r="D1110" s="338" t="s">
        <v>2289</v>
      </c>
      <c r="E1110" s="339" t="s">
        <v>1527</v>
      </c>
      <c r="F1110" s="173">
        <v>37</v>
      </c>
      <c r="G1110" s="340"/>
      <c r="H1110" s="284">
        <f t="shared" si="92"/>
        <v>0</v>
      </c>
      <c r="O1110" s="214"/>
      <c r="V1110" s="325">
        <v>9143.44</v>
      </c>
      <c r="W1110" s="214">
        <f t="shared" si="91"/>
        <v>-9143.44</v>
      </c>
    </row>
    <row r="1111" spans="1:23" x14ac:dyDescent="0.25">
      <c r="A1111" s="283" t="s">
        <v>2811</v>
      </c>
      <c r="B1111" s="141" t="s">
        <v>2290</v>
      </c>
      <c r="C1111" s="145" t="s">
        <v>2668</v>
      </c>
      <c r="D1111" s="338" t="s">
        <v>2291</v>
      </c>
      <c r="E1111" s="339" t="s">
        <v>1527</v>
      </c>
      <c r="F1111" s="173">
        <v>6</v>
      </c>
      <c r="G1111" s="340"/>
      <c r="H1111" s="284">
        <f t="shared" si="92"/>
        <v>0</v>
      </c>
      <c r="O1111" s="214"/>
      <c r="V1111" s="325">
        <v>1142.94</v>
      </c>
      <c r="W1111" s="214">
        <f t="shared" si="91"/>
        <v>-1142.94</v>
      </c>
    </row>
    <row r="1112" spans="1:23" x14ac:dyDescent="0.25">
      <c r="A1112" s="283" t="s">
        <v>3459</v>
      </c>
      <c r="B1112" s="141" t="s">
        <v>2292</v>
      </c>
      <c r="C1112" s="145" t="s">
        <v>2668</v>
      </c>
      <c r="D1112" s="338" t="s">
        <v>2293</v>
      </c>
      <c r="E1112" s="339" t="s">
        <v>1527</v>
      </c>
      <c r="F1112" s="173">
        <v>118</v>
      </c>
      <c r="G1112" s="340"/>
      <c r="H1112" s="284">
        <f t="shared" si="92"/>
        <v>0</v>
      </c>
      <c r="O1112" s="214"/>
      <c r="V1112" s="325">
        <v>36162.28</v>
      </c>
      <c r="W1112" s="214">
        <f t="shared" si="91"/>
        <v>-36162.28</v>
      </c>
    </row>
    <row r="1113" spans="1:23" x14ac:dyDescent="0.25">
      <c r="A1113" s="283" t="s">
        <v>3460</v>
      </c>
      <c r="B1113" s="141" t="s">
        <v>2705</v>
      </c>
      <c r="C1113" s="145" t="s">
        <v>2661</v>
      </c>
      <c r="D1113" s="142" t="s">
        <v>3649</v>
      </c>
      <c r="E1113" s="143" t="s">
        <v>3605</v>
      </c>
      <c r="F1113" s="173">
        <v>3</v>
      </c>
      <c r="G1113" s="184"/>
      <c r="H1113" s="284">
        <f t="shared" si="92"/>
        <v>0</v>
      </c>
      <c r="O1113" s="214"/>
      <c r="V1113" s="325">
        <v>7968.84</v>
      </c>
      <c r="W1113" s="214">
        <f t="shared" si="91"/>
        <v>-7968.84</v>
      </c>
    </row>
    <row r="1114" spans="1:23" x14ac:dyDescent="0.25">
      <c r="A1114" s="283" t="s">
        <v>3461</v>
      </c>
      <c r="B1114" s="141" t="s">
        <v>2295</v>
      </c>
      <c r="C1114" s="145" t="s">
        <v>2668</v>
      </c>
      <c r="D1114" s="338" t="s">
        <v>2296</v>
      </c>
      <c r="E1114" s="339" t="s">
        <v>1527</v>
      </c>
      <c r="F1114" s="173">
        <v>1573</v>
      </c>
      <c r="G1114" s="340"/>
      <c r="H1114" s="284">
        <f t="shared" si="92"/>
        <v>0</v>
      </c>
      <c r="O1114" s="214"/>
      <c r="V1114" s="325">
        <v>392589.34</v>
      </c>
      <c r="W1114" s="214">
        <f t="shared" si="91"/>
        <v>-392589.34</v>
      </c>
    </row>
    <row r="1115" spans="1:23" x14ac:dyDescent="0.25">
      <c r="A1115" s="283" t="s">
        <v>3462</v>
      </c>
      <c r="B1115" s="141" t="s">
        <v>2297</v>
      </c>
      <c r="C1115" s="145" t="s">
        <v>2668</v>
      </c>
      <c r="D1115" s="338" t="s">
        <v>2298</v>
      </c>
      <c r="E1115" s="339" t="s">
        <v>1527</v>
      </c>
      <c r="F1115" s="173">
        <v>118</v>
      </c>
      <c r="G1115" s="340"/>
      <c r="H1115" s="284">
        <f t="shared" si="92"/>
        <v>0</v>
      </c>
      <c r="O1115" s="214"/>
      <c r="V1115" s="325">
        <v>24403.58</v>
      </c>
      <c r="W1115" s="214">
        <f t="shared" si="91"/>
        <v>-24403.58</v>
      </c>
    </row>
    <row r="1116" spans="1:23" x14ac:dyDescent="0.25">
      <c r="A1116" s="283" t="s">
        <v>3463</v>
      </c>
      <c r="B1116" s="141" t="s">
        <v>2299</v>
      </c>
      <c r="C1116" s="145" t="s">
        <v>2668</v>
      </c>
      <c r="D1116" s="338" t="s">
        <v>2300</v>
      </c>
      <c r="E1116" s="339" t="s">
        <v>1527</v>
      </c>
      <c r="F1116" s="173">
        <v>24</v>
      </c>
      <c r="G1116" s="340"/>
      <c r="H1116" s="284">
        <f t="shared" si="92"/>
        <v>0</v>
      </c>
      <c r="O1116" s="214"/>
      <c r="V1116" s="325">
        <v>5689.92</v>
      </c>
      <c r="W1116" s="214">
        <f t="shared" si="91"/>
        <v>-5689.92</v>
      </c>
    </row>
    <row r="1117" spans="1:23" x14ac:dyDescent="0.25">
      <c r="A1117" s="283" t="s">
        <v>3464</v>
      </c>
      <c r="B1117" s="141" t="s">
        <v>2706</v>
      </c>
      <c r="C1117" s="140" t="s">
        <v>2661</v>
      </c>
      <c r="D1117" s="142" t="s">
        <v>3650</v>
      </c>
      <c r="E1117" s="143" t="s">
        <v>3605</v>
      </c>
      <c r="F1117" s="173">
        <v>1</v>
      </c>
      <c r="G1117" s="184"/>
      <c r="H1117" s="284">
        <f t="shared" si="92"/>
        <v>0</v>
      </c>
      <c r="O1117" s="214"/>
      <c r="V1117" s="325">
        <v>1376.17</v>
      </c>
      <c r="W1117" s="214">
        <f t="shared" si="91"/>
        <v>-1376.17</v>
      </c>
    </row>
    <row r="1118" spans="1:23" ht="24" x14ac:dyDescent="0.25">
      <c r="A1118" s="283" t="s">
        <v>3465</v>
      </c>
      <c r="B1118" s="141" t="s">
        <v>2027</v>
      </c>
      <c r="C1118" s="145" t="s">
        <v>2668</v>
      </c>
      <c r="D1118" s="338" t="s">
        <v>2028</v>
      </c>
      <c r="E1118" s="339" t="s">
        <v>1502</v>
      </c>
      <c r="F1118" s="173">
        <v>17862</v>
      </c>
      <c r="G1118" s="340"/>
      <c r="H1118" s="284">
        <f t="shared" si="92"/>
        <v>0</v>
      </c>
      <c r="O1118" s="214"/>
      <c r="V1118" s="325">
        <v>160758</v>
      </c>
      <c r="W1118" s="214">
        <f t="shared" si="91"/>
        <v>-160758</v>
      </c>
    </row>
    <row r="1119" spans="1:23" ht="24" x14ac:dyDescent="0.25">
      <c r="A1119" s="283" t="s">
        <v>3466</v>
      </c>
      <c r="B1119" s="141" t="s">
        <v>2029</v>
      </c>
      <c r="C1119" s="145" t="s">
        <v>2668</v>
      </c>
      <c r="D1119" s="338" t="s">
        <v>2030</v>
      </c>
      <c r="E1119" s="339" t="s">
        <v>1502</v>
      </c>
      <c r="F1119" s="173">
        <v>3573</v>
      </c>
      <c r="G1119" s="340"/>
      <c r="H1119" s="284">
        <f t="shared" si="92"/>
        <v>0</v>
      </c>
      <c r="O1119" s="214"/>
      <c r="V1119" s="325">
        <v>40839.39</v>
      </c>
      <c r="W1119" s="214">
        <f t="shared" si="91"/>
        <v>-40839.39</v>
      </c>
    </row>
    <row r="1120" spans="1:23" x14ac:dyDescent="0.25">
      <c r="A1120" s="283" t="s">
        <v>3467</v>
      </c>
      <c r="B1120" s="141" t="s">
        <v>2707</v>
      </c>
      <c r="C1120" s="145" t="s">
        <v>2661</v>
      </c>
      <c r="D1120" s="142" t="s">
        <v>3651</v>
      </c>
      <c r="E1120" s="143" t="s">
        <v>3605</v>
      </c>
      <c r="F1120" s="173">
        <v>980</v>
      </c>
      <c r="G1120" s="184"/>
      <c r="H1120" s="284">
        <f t="shared" si="92"/>
        <v>0</v>
      </c>
      <c r="O1120" s="214"/>
      <c r="V1120" s="325">
        <v>14905.8</v>
      </c>
      <c r="W1120" s="214">
        <f t="shared" si="91"/>
        <v>-14905.8</v>
      </c>
    </row>
    <row r="1121" spans="1:23" x14ac:dyDescent="0.25">
      <c r="A1121" s="286" t="s">
        <v>2772</v>
      </c>
      <c r="B1121" s="146"/>
      <c r="C1121" s="146"/>
      <c r="D1121" s="147" t="s">
        <v>2708</v>
      </c>
      <c r="E1121" s="146"/>
      <c r="F1121" s="174"/>
      <c r="G1121" s="174"/>
      <c r="H1121" s="287">
        <f>SUM(H1122:H1135)</f>
        <v>0</v>
      </c>
      <c r="O1121" s="214"/>
      <c r="V1121" s="326">
        <v>1080915.42</v>
      </c>
      <c r="W1121" s="214">
        <f t="shared" si="91"/>
        <v>-1080915.42</v>
      </c>
    </row>
    <row r="1122" spans="1:23" x14ac:dyDescent="0.25">
      <c r="A1122" s="283" t="s">
        <v>2812</v>
      </c>
      <c r="B1122" s="141" t="s">
        <v>1948</v>
      </c>
      <c r="C1122" s="145" t="s">
        <v>2668</v>
      </c>
      <c r="D1122" s="338" t="s">
        <v>1949</v>
      </c>
      <c r="E1122" s="339" t="s">
        <v>1502</v>
      </c>
      <c r="F1122" s="173">
        <v>16488</v>
      </c>
      <c r="G1122" s="340"/>
      <c r="H1122" s="284">
        <f t="shared" ref="H1122:H1135" si="93">ROUND((F1122*G1122),2)</f>
        <v>0</v>
      </c>
      <c r="O1122" s="214"/>
      <c r="V1122" s="325">
        <v>731737.44</v>
      </c>
      <c r="W1122" s="214">
        <f t="shared" si="91"/>
        <v>-731737.44</v>
      </c>
    </row>
    <row r="1123" spans="1:23" x14ac:dyDescent="0.25">
      <c r="A1123" s="283" t="s">
        <v>2813</v>
      </c>
      <c r="B1123" s="141" t="s">
        <v>1950</v>
      </c>
      <c r="C1123" s="145" t="s">
        <v>2668</v>
      </c>
      <c r="D1123" s="338" t="s">
        <v>1951</v>
      </c>
      <c r="E1123" s="339" t="s">
        <v>1502</v>
      </c>
      <c r="F1123" s="173">
        <v>3298</v>
      </c>
      <c r="G1123" s="340"/>
      <c r="H1123" s="284">
        <f t="shared" si="93"/>
        <v>0</v>
      </c>
      <c r="O1123" s="214"/>
      <c r="V1123" s="325">
        <v>179246.3</v>
      </c>
      <c r="W1123" s="214">
        <f t="shared" si="91"/>
        <v>-179246.3</v>
      </c>
    </row>
    <row r="1124" spans="1:23" x14ac:dyDescent="0.25">
      <c r="A1124" s="283" t="s">
        <v>2814</v>
      </c>
      <c r="B1124" s="141" t="s">
        <v>1952</v>
      </c>
      <c r="C1124" s="145" t="s">
        <v>2668</v>
      </c>
      <c r="D1124" s="338" t="s">
        <v>1953</v>
      </c>
      <c r="E1124" s="339" t="s">
        <v>1502</v>
      </c>
      <c r="F1124" s="173">
        <v>173</v>
      </c>
      <c r="G1124" s="340"/>
      <c r="H1124" s="284">
        <f t="shared" si="93"/>
        <v>0</v>
      </c>
      <c r="O1124" s="214"/>
      <c r="V1124" s="325">
        <v>13506.11</v>
      </c>
      <c r="W1124" s="214">
        <f t="shared" si="91"/>
        <v>-13506.11</v>
      </c>
    </row>
    <row r="1125" spans="1:23" x14ac:dyDescent="0.25">
      <c r="A1125" s="283" t="s">
        <v>2815</v>
      </c>
      <c r="B1125" s="141" t="s">
        <v>1943</v>
      </c>
      <c r="C1125" s="145" t="s">
        <v>2668</v>
      </c>
      <c r="D1125" s="338" t="s">
        <v>1944</v>
      </c>
      <c r="E1125" s="339" t="s">
        <v>1502</v>
      </c>
      <c r="F1125" s="173">
        <v>321</v>
      </c>
      <c r="G1125" s="340"/>
      <c r="H1125" s="284">
        <f t="shared" si="93"/>
        <v>0</v>
      </c>
      <c r="O1125" s="214"/>
      <c r="V1125" s="325">
        <v>9790.5</v>
      </c>
      <c r="W1125" s="214">
        <f t="shared" si="91"/>
        <v>-9790.5</v>
      </c>
    </row>
    <row r="1126" spans="1:23" x14ac:dyDescent="0.25">
      <c r="A1126" s="283" t="s">
        <v>2816</v>
      </c>
      <c r="B1126" s="141" t="s">
        <v>1945</v>
      </c>
      <c r="C1126" s="145" t="s">
        <v>2668</v>
      </c>
      <c r="D1126" s="338" t="s">
        <v>1946</v>
      </c>
      <c r="E1126" s="339" t="s">
        <v>1502</v>
      </c>
      <c r="F1126" s="173">
        <v>214</v>
      </c>
      <c r="G1126" s="340"/>
      <c r="H1126" s="284">
        <f t="shared" si="93"/>
        <v>0</v>
      </c>
      <c r="O1126" s="214"/>
      <c r="V1126" s="325">
        <v>8189.78</v>
      </c>
      <c r="W1126" s="214">
        <f t="shared" si="91"/>
        <v>-8189.78</v>
      </c>
    </row>
    <row r="1127" spans="1:23" x14ac:dyDescent="0.25">
      <c r="A1127" s="283" t="s">
        <v>2817</v>
      </c>
      <c r="B1127" s="141" t="s">
        <v>2069</v>
      </c>
      <c r="C1127" s="145" t="s">
        <v>2668</v>
      </c>
      <c r="D1127" s="338" t="s">
        <v>3603</v>
      </c>
      <c r="E1127" s="339" t="s">
        <v>1527</v>
      </c>
      <c r="F1127" s="173">
        <v>1430</v>
      </c>
      <c r="G1127" s="340"/>
      <c r="H1127" s="284">
        <f t="shared" si="93"/>
        <v>0</v>
      </c>
      <c r="O1127" s="214"/>
      <c r="V1127" s="325">
        <v>25697.1</v>
      </c>
      <c r="W1127" s="214">
        <f t="shared" si="91"/>
        <v>-25697.1</v>
      </c>
    </row>
    <row r="1128" spans="1:23" ht="24" x14ac:dyDescent="0.25">
      <c r="A1128" s="283" t="s">
        <v>2818</v>
      </c>
      <c r="B1128" s="141">
        <v>91939</v>
      </c>
      <c r="C1128" s="140" t="s">
        <v>2666</v>
      </c>
      <c r="D1128" s="142" t="s">
        <v>3652</v>
      </c>
      <c r="E1128" s="143" t="s">
        <v>3605</v>
      </c>
      <c r="F1128" s="173">
        <v>107</v>
      </c>
      <c r="G1128" s="184"/>
      <c r="H1128" s="284">
        <f t="shared" si="93"/>
        <v>0</v>
      </c>
      <c r="O1128" s="214"/>
      <c r="V1128" s="325">
        <v>4241.4799999999996</v>
      </c>
      <c r="W1128" s="214">
        <f t="shared" si="91"/>
        <v>-4241.4799999999996</v>
      </c>
    </row>
    <row r="1129" spans="1:23" ht="24" x14ac:dyDescent="0.25">
      <c r="A1129" s="283" t="s">
        <v>2819</v>
      </c>
      <c r="B1129" s="141">
        <v>91940</v>
      </c>
      <c r="C1129" s="140" t="s">
        <v>2666</v>
      </c>
      <c r="D1129" s="142" t="s">
        <v>3653</v>
      </c>
      <c r="E1129" s="143" t="s">
        <v>3605</v>
      </c>
      <c r="F1129" s="173">
        <v>107</v>
      </c>
      <c r="G1129" s="184"/>
      <c r="H1129" s="284">
        <f t="shared" si="93"/>
        <v>0</v>
      </c>
      <c r="O1129" s="214"/>
      <c r="V1129" s="325">
        <v>2214.9</v>
      </c>
      <c r="W1129" s="214">
        <f t="shared" si="91"/>
        <v>-2214.9</v>
      </c>
    </row>
    <row r="1130" spans="1:23" x14ac:dyDescent="0.25">
      <c r="A1130" s="283" t="s">
        <v>2820</v>
      </c>
      <c r="B1130" s="141" t="s">
        <v>2085</v>
      </c>
      <c r="C1130" s="145" t="s">
        <v>2668</v>
      </c>
      <c r="D1130" s="338" t="s">
        <v>2086</v>
      </c>
      <c r="E1130" s="339" t="s">
        <v>1565</v>
      </c>
      <c r="F1130" s="173">
        <v>715</v>
      </c>
      <c r="G1130" s="340"/>
      <c r="H1130" s="284">
        <f t="shared" si="93"/>
        <v>0</v>
      </c>
      <c r="O1130" s="214"/>
      <c r="V1130" s="325">
        <v>27262.95</v>
      </c>
      <c r="W1130" s="214">
        <f t="shared" si="91"/>
        <v>-27262.95</v>
      </c>
    </row>
    <row r="1131" spans="1:23" x14ac:dyDescent="0.25">
      <c r="A1131" s="283" t="s">
        <v>2821</v>
      </c>
      <c r="B1131" s="141" t="s">
        <v>2087</v>
      </c>
      <c r="C1131" s="145" t="s">
        <v>2668</v>
      </c>
      <c r="D1131" s="338" t="s">
        <v>2088</v>
      </c>
      <c r="E1131" s="339" t="s">
        <v>1565</v>
      </c>
      <c r="F1131" s="173">
        <v>54</v>
      </c>
      <c r="G1131" s="340"/>
      <c r="H1131" s="284">
        <f t="shared" si="93"/>
        <v>0</v>
      </c>
      <c r="O1131" s="214"/>
      <c r="V1131" s="325">
        <v>2366.2800000000002</v>
      </c>
      <c r="W1131" s="214">
        <f t="shared" si="91"/>
        <v>-2366.2800000000002</v>
      </c>
    </row>
    <row r="1132" spans="1:23" x14ac:dyDescent="0.25">
      <c r="A1132" s="283" t="s">
        <v>2822</v>
      </c>
      <c r="B1132" s="141" t="s">
        <v>2089</v>
      </c>
      <c r="C1132" s="145" t="s">
        <v>2668</v>
      </c>
      <c r="D1132" s="338" t="s">
        <v>2090</v>
      </c>
      <c r="E1132" s="339" t="s">
        <v>1565</v>
      </c>
      <c r="F1132" s="173">
        <v>58</v>
      </c>
      <c r="G1132" s="340"/>
      <c r="H1132" s="284">
        <f t="shared" si="93"/>
        <v>0</v>
      </c>
      <c r="O1132" s="214"/>
      <c r="V1132" s="325">
        <v>3522.34</v>
      </c>
      <c r="W1132" s="214">
        <f t="shared" si="91"/>
        <v>-3522.34</v>
      </c>
    </row>
    <row r="1133" spans="1:23" x14ac:dyDescent="0.25">
      <c r="A1133" s="283" t="s">
        <v>2823</v>
      </c>
      <c r="B1133" s="141" t="s">
        <v>1989</v>
      </c>
      <c r="C1133" s="140" t="s">
        <v>2668</v>
      </c>
      <c r="D1133" s="338" t="s">
        <v>1990</v>
      </c>
      <c r="E1133" s="339" t="s">
        <v>1502</v>
      </c>
      <c r="F1133" s="173">
        <v>420</v>
      </c>
      <c r="G1133" s="340"/>
      <c r="H1133" s="284">
        <f t="shared" si="93"/>
        <v>0</v>
      </c>
      <c r="O1133" s="214"/>
      <c r="V1133" s="325">
        <v>8694</v>
      </c>
      <c r="W1133" s="214">
        <f t="shared" si="91"/>
        <v>-8694</v>
      </c>
    </row>
    <row r="1134" spans="1:23" ht="24" x14ac:dyDescent="0.25">
      <c r="A1134" s="283" t="s">
        <v>2824</v>
      </c>
      <c r="B1134" s="141">
        <v>97886</v>
      </c>
      <c r="C1134" s="140" t="s">
        <v>2666</v>
      </c>
      <c r="D1134" s="142" t="s">
        <v>3654</v>
      </c>
      <c r="E1134" s="143" t="s">
        <v>3605</v>
      </c>
      <c r="F1134" s="173">
        <v>12</v>
      </c>
      <c r="G1134" s="184"/>
      <c r="H1134" s="284">
        <f t="shared" si="93"/>
        <v>0</v>
      </c>
      <c r="O1134" s="214"/>
      <c r="V1134" s="325">
        <v>2059.44</v>
      </c>
      <c r="W1134" s="214">
        <f t="shared" si="91"/>
        <v>-2059.44</v>
      </c>
    </row>
    <row r="1135" spans="1:23" x14ac:dyDescent="0.25">
      <c r="A1135" s="283" t="s">
        <v>2825</v>
      </c>
      <c r="B1135" s="141" t="s">
        <v>2709</v>
      </c>
      <c r="C1135" s="140" t="s">
        <v>2661</v>
      </c>
      <c r="D1135" s="142" t="s">
        <v>3655</v>
      </c>
      <c r="E1135" s="143" t="s">
        <v>3621</v>
      </c>
      <c r="F1135" s="173">
        <v>420</v>
      </c>
      <c r="G1135" s="184"/>
      <c r="H1135" s="284">
        <f t="shared" si="93"/>
        <v>0</v>
      </c>
      <c r="O1135" s="214"/>
      <c r="V1135" s="325">
        <v>62386.8</v>
      </c>
      <c r="W1135" s="214">
        <f t="shared" si="91"/>
        <v>-62386.8</v>
      </c>
    </row>
    <row r="1136" spans="1:23" x14ac:dyDescent="0.25">
      <c r="A1136" s="291">
        <v>5</v>
      </c>
      <c r="B1136" s="149" t="s">
        <v>2710</v>
      </c>
      <c r="C1136" s="137"/>
      <c r="D1136" s="150"/>
      <c r="E1136" s="151"/>
      <c r="F1136" s="176"/>
      <c r="G1136" s="177"/>
      <c r="H1136" s="282">
        <f>H1137+H1147+H1150+H1179</f>
        <v>0</v>
      </c>
      <c r="O1136" s="214"/>
      <c r="V1136" s="324">
        <v>1926340.96</v>
      </c>
      <c r="W1136" s="214">
        <f t="shared" si="91"/>
        <v>-1926340.96</v>
      </c>
    </row>
    <row r="1137" spans="1:23" x14ac:dyDescent="0.25">
      <c r="A1137" s="286" t="s">
        <v>2773</v>
      </c>
      <c r="B1137" s="146"/>
      <c r="C1137" s="146"/>
      <c r="D1137" s="147" t="s">
        <v>2711</v>
      </c>
      <c r="E1137" s="146"/>
      <c r="F1137" s="174"/>
      <c r="G1137" s="174"/>
      <c r="H1137" s="288">
        <f>SUM(H1138:H1146)</f>
        <v>0</v>
      </c>
      <c r="O1137" s="214"/>
      <c r="V1137" s="327">
        <v>50107.68</v>
      </c>
      <c r="W1137" s="214">
        <f t="shared" si="91"/>
        <v>-50107.68</v>
      </c>
    </row>
    <row r="1138" spans="1:23" ht="24" x14ac:dyDescent="0.25">
      <c r="A1138" s="292" t="s">
        <v>2774</v>
      </c>
      <c r="B1138" s="144" t="s">
        <v>2712</v>
      </c>
      <c r="C1138" s="145" t="s">
        <v>2661</v>
      </c>
      <c r="D1138" s="142" t="s">
        <v>3656</v>
      </c>
      <c r="E1138" s="143" t="s">
        <v>3605</v>
      </c>
      <c r="F1138" s="173">
        <v>1</v>
      </c>
      <c r="G1138" s="184"/>
      <c r="H1138" s="284">
        <f t="shared" ref="H1138:H1146" si="94">ROUND((F1138*G1138),2)</f>
        <v>0</v>
      </c>
      <c r="O1138" s="214"/>
      <c r="V1138" s="325">
        <v>9070.6</v>
      </c>
      <c r="W1138" s="214">
        <f t="shared" si="91"/>
        <v>-9070.6</v>
      </c>
    </row>
    <row r="1139" spans="1:23" ht="24" x14ac:dyDescent="0.25">
      <c r="A1139" s="292" t="s">
        <v>2775</v>
      </c>
      <c r="B1139" s="144" t="s">
        <v>2713</v>
      </c>
      <c r="C1139" s="145" t="s">
        <v>2661</v>
      </c>
      <c r="D1139" s="142" t="s">
        <v>3657</v>
      </c>
      <c r="E1139" s="143" t="s">
        <v>3605</v>
      </c>
      <c r="F1139" s="173">
        <v>1</v>
      </c>
      <c r="G1139" s="184"/>
      <c r="H1139" s="284">
        <f t="shared" si="94"/>
        <v>0</v>
      </c>
      <c r="O1139" s="214"/>
      <c r="V1139" s="325">
        <v>9070.6</v>
      </c>
      <c r="W1139" s="214">
        <f t="shared" si="91"/>
        <v>-9070.6</v>
      </c>
    </row>
    <row r="1140" spans="1:23" ht="24" x14ac:dyDescent="0.25">
      <c r="A1140" s="292" t="s">
        <v>2826</v>
      </c>
      <c r="B1140" s="148" t="s">
        <v>2714</v>
      </c>
      <c r="C1140" s="145" t="s">
        <v>2661</v>
      </c>
      <c r="D1140" s="142" t="s">
        <v>3658</v>
      </c>
      <c r="E1140" s="143" t="s">
        <v>3605</v>
      </c>
      <c r="F1140" s="173">
        <v>1</v>
      </c>
      <c r="G1140" s="184"/>
      <c r="H1140" s="284">
        <f t="shared" si="94"/>
        <v>0</v>
      </c>
      <c r="O1140" s="214"/>
      <c r="V1140" s="325">
        <v>8317.06</v>
      </c>
      <c r="W1140" s="214">
        <f t="shared" si="91"/>
        <v>-8317.06</v>
      </c>
    </row>
    <row r="1141" spans="1:23" ht="24" x14ac:dyDescent="0.25">
      <c r="A1141" s="292" t="s">
        <v>2827</v>
      </c>
      <c r="B1141" s="148" t="s">
        <v>2715</v>
      </c>
      <c r="C1141" s="145" t="s">
        <v>2661</v>
      </c>
      <c r="D1141" s="142" t="s">
        <v>3659</v>
      </c>
      <c r="E1141" s="143" t="s">
        <v>3605</v>
      </c>
      <c r="F1141" s="173">
        <v>1</v>
      </c>
      <c r="G1141" s="184"/>
      <c r="H1141" s="284">
        <f t="shared" si="94"/>
        <v>0</v>
      </c>
      <c r="O1141" s="214"/>
      <c r="V1141" s="325">
        <v>9070.6</v>
      </c>
      <c r="W1141" s="214">
        <f t="shared" si="91"/>
        <v>-9070.6</v>
      </c>
    </row>
    <row r="1142" spans="1:23" ht="24" x14ac:dyDescent="0.25">
      <c r="A1142" s="292" t="s">
        <v>2828</v>
      </c>
      <c r="B1142" s="148" t="s">
        <v>2716</v>
      </c>
      <c r="C1142" s="145" t="s">
        <v>2661</v>
      </c>
      <c r="D1142" s="142" t="s">
        <v>3660</v>
      </c>
      <c r="E1142" s="143" t="s">
        <v>3605</v>
      </c>
      <c r="F1142" s="173">
        <v>1</v>
      </c>
      <c r="G1142" s="184"/>
      <c r="H1142" s="284">
        <f t="shared" si="94"/>
        <v>0</v>
      </c>
      <c r="O1142" s="214"/>
      <c r="V1142" s="325">
        <v>8317.06</v>
      </c>
      <c r="W1142" s="214">
        <f t="shared" si="91"/>
        <v>-8317.06</v>
      </c>
    </row>
    <row r="1143" spans="1:23" ht="24" x14ac:dyDescent="0.25">
      <c r="A1143" s="292" t="s">
        <v>2829</v>
      </c>
      <c r="B1143" s="144" t="s">
        <v>2717</v>
      </c>
      <c r="C1143" s="145" t="s">
        <v>2661</v>
      </c>
      <c r="D1143" s="142" t="s">
        <v>3661</v>
      </c>
      <c r="E1143" s="143" t="s">
        <v>3605</v>
      </c>
      <c r="F1143" s="173">
        <v>10</v>
      </c>
      <c r="G1143" s="184"/>
      <c r="H1143" s="284">
        <f t="shared" si="94"/>
        <v>0</v>
      </c>
      <c r="O1143" s="214"/>
      <c r="V1143" s="325">
        <v>1094.5999999999999</v>
      </c>
      <c r="W1143" s="214">
        <f t="shared" si="91"/>
        <v>-1094.5999999999999</v>
      </c>
    </row>
    <row r="1144" spans="1:23" x14ac:dyDescent="0.25">
      <c r="A1144" s="292" t="s">
        <v>2830</v>
      </c>
      <c r="B1144" s="144" t="s">
        <v>1917</v>
      </c>
      <c r="C1144" s="145" t="s">
        <v>2668</v>
      </c>
      <c r="D1144" s="338" t="s">
        <v>1918</v>
      </c>
      <c r="E1144" s="339" t="s">
        <v>1527</v>
      </c>
      <c r="F1144" s="173">
        <v>76</v>
      </c>
      <c r="G1144" s="340"/>
      <c r="H1144" s="284">
        <f t="shared" si="94"/>
        <v>0</v>
      </c>
      <c r="O1144" s="214"/>
      <c r="V1144" s="325">
        <v>4028</v>
      </c>
      <c r="W1144" s="214">
        <f t="shared" si="91"/>
        <v>-4028</v>
      </c>
    </row>
    <row r="1145" spans="1:23" x14ac:dyDescent="0.25">
      <c r="A1145" s="292" t="s">
        <v>2831</v>
      </c>
      <c r="B1145" s="148" t="s">
        <v>1906</v>
      </c>
      <c r="C1145" s="145" t="s">
        <v>2668</v>
      </c>
      <c r="D1145" s="338" t="s">
        <v>1907</v>
      </c>
      <c r="E1145" s="339" t="s">
        <v>1527</v>
      </c>
      <c r="F1145" s="173">
        <v>3</v>
      </c>
      <c r="G1145" s="340"/>
      <c r="H1145" s="284">
        <f t="shared" si="94"/>
        <v>0</v>
      </c>
      <c r="O1145" s="214"/>
      <c r="V1145" s="325">
        <v>518.79</v>
      </c>
      <c r="W1145" s="214">
        <f t="shared" si="91"/>
        <v>-518.79</v>
      </c>
    </row>
    <row r="1146" spans="1:23" x14ac:dyDescent="0.25">
      <c r="A1146" s="292" t="s">
        <v>2832</v>
      </c>
      <c r="B1146" s="148" t="s">
        <v>1908</v>
      </c>
      <c r="C1146" s="145" t="s">
        <v>2668</v>
      </c>
      <c r="D1146" s="338" t="s">
        <v>1909</v>
      </c>
      <c r="E1146" s="339" t="s">
        <v>1527</v>
      </c>
      <c r="F1146" s="173">
        <v>3</v>
      </c>
      <c r="G1146" s="340"/>
      <c r="H1146" s="284">
        <f t="shared" si="94"/>
        <v>0</v>
      </c>
      <c r="O1146" s="214"/>
      <c r="V1146" s="325">
        <v>620.37</v>
      </c>
      <c r="W1146" s="214">
        <f t="shared" si="91"/>
        <v>-620.37</v>
      </c>
    </row>
    <row r="1147" spans="1:23" x14ac:dyDescent="0.25">
      <c r="A1147" s="286" t="s">
        <v>2776</v>
      </c>
      <c r="B1147" s="146"/>
      <c r="C1147" s="146"/>
      <c r="D1147" s="147" t="s">
        <v>2718</v>
      </c>
      <c r="E1147" s="146"/>
      <c r="F1147" s="174"/>
      <c r="G1147" s="174"/>
      <c r="H1147" s="288">
        <f>SUM(H1148:H1149)</f>
        <v>0</v>
      </c>
      <c r="O1147" s="214"/>
      <c r="V1147" s="327">
        <v>51423.19</v>
      </c>
      <c r="W1147" s="214">
        <f t="shared" si="91"/>
        <v>-51423.19</v>
      </c>
    </row>
    <row r="1148" spans="1:23" ht="24" x14ac:dyDescent="0.25">
      <c r="A1148" s="292" t="s">
        <v>2777</v>
      </c>
      <c r="B1148" s="144">
        <v>97599</v>
      </c>
      <c r="C1148" s="145" t="s">
        <v>2666</v>
      </c>
      <c r="D1148" s="142" t="s">
        <v>3662</v>
      </c>
      <c r="E1148" s="143" t="s">
        <v>3605</v>
      </c>
      <c r="F1148" s="173">
        <v>567</v>
      </c>
      <c r="G1148" s="184"/>
      <c r="H1148" s="284">
        <f>ROUND((F1148*G1148),2)</f>
        <v>0</v>
      </c>
      <c r="O1148" s="214"/>
      <c r="V1148" s="325">
        <v>16494.03</v>
      </c>
      <c r="W1148" s="214">
        <f t="shared" si="91"/>
        <v>-16494.03</v>
      </c>
    </row>
    <row r="1149" spans="1:23" ht="24" x14ac:dyDescent="0.25">
      <c r="A1149" s="292" t="s">
        <v>2778</v>
      </c>
      <c r="B1149" s="148" t="s">
        <v>2719</v>
      </c>
      <c r="C1149" s="145" t="s">
        <v>2661</v>
      </c>
      <c r="D1149" s="142" t="s">
        <v>3663</v>
      </c>
      <c r="E1149" s="143" t="s">
        <v>3605</v>
      </c>
      <c r="F1149" s="173">
        <v>142</v>
      </c>
      <c r="G1149" s="184"/>
      <c r="H1149" s="284">
        <f>ROUND((F1149*G1149),2)</f>
        <v>0</v>
      </c>
      <c r="O1149" s="214"/>
      <c r="V1149" s="325">
        <v>34929.160000000003</v>
      </c>
      <c r="W1149" s="214">
        <f t="shared" si="91"/>
        <v>-34929.160000000003</v>
      </c>
    </row>
    <row r="1150" spans="1:23" x14ac:dyDescent="0.25">
      <c r="A1150" s="286" t="s">
        <v>3468</v>
      </c>
      <c r="B1150" s="146"/>
      <c r="C1150" s="146"/>
      <c r="D1150" s="147" t="s">
        <v>2708</v>
      </c>
      <c r="E1150" s="146"/>
      <c r="F1150" s="174"/>
      <c r="G1150" s="174"/>
      <c r="H1150" s="288">
        <f>SUM(H1151:H1178)</f>
        <v>0</v>
      </c>
      <c r="O1150" s="214"/>
      <c r="V1150" s="327">
        <v>689198.65</v>
      </c>
      <c r="W1150" s="214">
        <f t="shared" si="91"/>
        <v>-689198.65</v>
      </c>
    </row>
    <row r="1151" spans="1:23" ht="24" x14ac:dyDescent="0.25">
      <c r="A1151" s="293" t="s">
        <v>3469</v>
      </c>
      <c r="B1151" s="144" t="s">
        <v>2059</v>
      </c>
      <c r="C1151" s="145" t="s">
        <v>2668</v>
      </c>
      <c r="D1151" s="338" t="s">
        <v>2060</v>
      </c>
      <c r="E1151" s="339" t="s">
        <v>1502</v>
      </c>
      <c r="F1151" s="173">
        <v>15488</v>
      </c>
      <c r="G1151" s="340"/>
      <c r="H1151" s="284">
        <f t="shared" ref="H1151:H1178" si="95">ROUND((F1151*G1151),2)</f>
        <v>0</v>
      </c>
      <c r="O1151" s="214"/>
      <c r="V1151" s="325">
        <v>68302.080000000002</v>
      </c>
      <c r="W1151" s="214">
        <f t="shared" si="91"/>
        <v>-68302.080000000002</v>
      </c>
    </row>
    <row r="1152" spans="1:23" ht="24" x14ac:dyDescent="0.25">
      <c r="A1152" s="293" t="s">
        <v>3470</v>
      </c>
      <c r="B1152" s="144" t="s">
        <v>2061</v>
      </c>
      <c r="C1152" s="145" t="s">
        <v>2668</v>
      </c>
      <c r="D1152" s="338" t="s">
        <v>2062</v>
      </c>
      <c r="E1152" s="339" t="s">
        <v>1502</v>
      </c>
      <c r="F1152" s="173">
        <v>200</v>
      </c>
      <c r="G1152" s="340"/>
      <c r="H1152" s="284">
        <f t="shared" si="95"/>
        <v>0</v>
      </c>
      <c r="O1152" s="214"/>
      <c r="V1152" s="325">
        <v>1230</v>
      </c>
      <c r="W1152" s="214">
        <f t="shared" si="91"/>
        <v>-1230</v>
      </c>
    </row>
    <row r="1153" spans="1:23" ht="24" x14ac:dyDescent="0.25">
      <c r="A1153" s="293" t="s">
        <v>3471</v>
      </c>
      <c r="B1153" s="144" t="s">
        <v>2063</v>
      </c>
      <c r="C1153" s="145" t="s">
        <v>2668</v>
      </c>
      <c r="D1153" s="338" t="s">
        <v>2064</v>
      </c>
      <c r="E1153" s="339" t="s">
        <v>1502</v>
      </c>
      <c r="F1153" s="173">
        <v>80</v>
      </c>
      <c r="G1153" s="340"/>
      <c r="H1153" s="284">
        <f t="shared" si="95"/>
        <v>0</v>
      </c>
      <c r="O1153" s="214"/>
      <c r="V1153" s="325">
        <v>669.6</v>
      </c>
      <c r="W1153" s="214">
        <f t="shared" si="91"/>
        <v>-669.6</v>
      </c>
    </row>
    <row r="1154" spans="1:23" ht="24" x14ac:dyDescent="0.25">
      <c r="A1154" s="293" t="s">
        <v>3472</v>
      </c>
      <c r="B1154" s="144" t="s">
        <v>2065</v>
      </c>
      <c r="C1154" s="145" t="s">
        <v>2668</v>
      </c>
      <c r="D1154" s="338" t="s">
        <v>2066</v>
      </c>
      <c r="E1154" s="339" t="s">
        <v>1502</v>
      </c>
      <c r="F1154" s="173">
        <v>185</v>
      </c>
      <c r="G1154" s="340"/>
      <c r="H1154" s="284">
        <f t="shared" si="95"/>
        <v>0</v>
      </c>
      <c r="O1154" s="214"/>
      <c r="V1154" s="325">
        <v>2295.85</v>
      </c>
      <c r="W1154" s="214">
        <f t="shared" si="91"/>
        <v>-2295.85</v>
      </c>
    </row>
    <row r="1155" spans="1:23" ht="24" x14ac:dyDescent="0.25">
      <c r="A1155" s="293" t="s">
        <v>3473</v>
      </c>
      <c r="B1155" s="144" t="s">
        <v>2040</v>
      </c>
      <c r="C1155" s="145" t="s">
        <v>2668</v>
      </c>
      <c r="D1155" s="338" t="s">
        <v>2041</v>
      </c>
      <c r="E1155" s="339" t="s">
        <v>1502</v>
      </c>
      <c r="F1155" s="173">
        <v>195</v>
      </c>
      <c r="G1155" s="340"/>
      <c r="H1155" s="284">
        <f t="shared" si="95"/>
        <v>0</v>
      </c>
      <c r="O1155" s="214"/>
      <c r="V1155" s="325">
        <v>2653.95</v>
      </c>
      <c r="W1155" s="214">
        <f t="shared" si="91"/>
        <v>-2653.95</v>
      </c>
    </row>
    <row r="1156" spans="1:23" ht="24" x14ac:dyDescent="0.25">
      <c r="A1156" s="293" t="s">
        <v>3474</v>
      </c>
      <c r="B1156" s="144" t="s">
        <v>2042</v>
      </c>
      <c r="C1156" s="145" t="s">
        <v>2668</v>
      </c>
      <c r="D1156" s="338" t="s">
        <v>2043</v>
      </c>
      <c r="E1156" s="339" t="s">
        <v>1502</v>
      </c>
      <c r="F1156" s="173">
        <v>1232</v>
      </c>
      <c r="G1156" s="340"/>
      <c r="H1156" s="284">
        <f t="shared" si="95"/>
        <v>0</v>
      </c>
      <c r="O1156" s="214"/>
      <c r="V1156" s="325">
        <v>23420.32</v>
      </c>
      <c r="W1156" s="214">
        <f t="shared" si="91"/>
        <v>-23420.32</v>
      </c>
    </row>
    <row r="1157" spans="1:23" ht="24" x14ac:dyDescent="0.25">
      <c r="A1157" s="293" t="s">
        <v>3475</v>
      </c>
      <c r="B1157" s="144" t="s">
        <v>2044</v>
      </c>
      <c r="C1157" s="145" t="s">
        <v>2668</v>
      </c>
      <c r="D1157" s="338" t="s">
        <v>2045</v>
      </c>
      <c r="E1157" s="339" t="s">
        <v>1502</v>
      </c>
      <c r="F1157" s="173">
        <v>535</v>
      </c>
      <c r="G1157" s="340"/>
      <c r="H1157" s="284">
        <f t="shared" si="95"/>
        <v>0</v>
      </c>
      <c r="O1157" s="214"/>
      <c r="V1157" s="325">
        <v>15343.8</v>
      </c>
      <c r="W1157" s="214">
        <f t="shared" si="91"/>
        <v>-15343.8</v>
      </c>
    </row>
    <row r="1158" spans="1:23" ht="24" x14ac:dyDescent="0.25">
      <c r="A1158" s="293" t="s">
        <v>3476</v>
      </c>
      <c r="B1158" s="144" t="s">
        <v>2046</v>
      </c>
      <c r="C1158" s="145" t="s">
        <v>2668</v>
      </c>
      <c r="D1158" s="338" t="s">
        <v>2047</v>
      </c>
      <c r="E1158" s="339" t="s">
        <v>1502</v>
      </c>
      <c r="F1158" s="173">
        <v>1279</v>
      </c>
      <c r="G1158" s="340"/>
      <c r="H1158" s="284">
        <f t="shared" si="95"/>
        <v>0</v>
      </c>
      <c r="O1158" s="214"/>
      <c r="V1158" s="325">
        <v>48320.62</v>
      </c>
      <c r="W1158" s="214">
        <f t="shared" si="91"/>
        <v>-48320.62</v>
      </c>
    </row>
    <row r="1159" spans="1:23" ht="24" x14ac:dyDescent="0.25">
      <c r="A1159" s="293" t="s">
        <v>3477</v>
      </c>
      <c r="B1159" s="144" t="s">
        <v>2048</v>
      </c>
      <c r="C1159" s="145" t="s">
        <v>2668</v>
      </c>
      <c r="D1159" s="338" t="s">
        <v>2049</v>
      </c>
      <c r="E1159" s="339" t="s">
        <v>1502</v>
      </c>
      <c r="F1159" s="173">
        <v>254</v>
      </c>
      <c r="G1159" s="340"/>
      <c r="H1159" s="284">
        <f t="shared" si="95"/>
        <v>0</v>
      </c>
      <c r="O1159" s="214"/>
      <c r="V1159" s="325">
        <v>14528.8</v>
      </c>
      <c r="W1159" s="214">
        <f t="shared" si="91"/>
        <v>-14528.8</v>
      </c>
    </row>
    <row r="1160" spans="1:23" ht="24" x14ac:dyDescent="0.25">
      <c r="A1160" s="293" t="s">
        <v>3478</v>
      </c>
      <c r="B1160" s="144" t="s">
        <v>2050</v>
      </c>
      <c r="C1160" s="145" t="s">
        <v>2668</v>
      </c>
      <c r="D1160" s="338" t="s">
        <v>2051</v>
      </c>
      <c r="E1160" s="339" t="s">
        <v>1502</v>
      </c>
      <c r="F1160" s="173">
        <v>1254</v>
      </c>
      <c r="G1160" s="340"/>
      <c r="H1160" s="284">
        <f t="shared" si="95"/>
        <v>0</v>
      </c>
      <c r="O1160" s="214"/>
      <c r="V1160" s="325">
        <v>87554.28</v>
      </c>
      <c r="W1160" s="214">
        <f t="shared" si="91"/>
        <v>-87554.28</v>
      </c>
    </row>
    <row r="1161" spans="1:23" ht="24" x14ac:dyDescent="0.25">
      <c r="A1161" s="293" t="s">
        <v>3479</v>
      </c>
      <c r="B1161" s="144" t="s">
        <v>2052</v>
      </c>
      <c r="C1161" s="145" t="s">
        <v>2668</v>
      </c>
      <c r="D1161" s="338" t="s">
        <v>2053</v>
      </c>
      <c r="E1161" s="339" t="s">
        <v>1502</v>
      </c>
      <c r="F1161" s="173">
        <v>762</v>
      </c>
      <c r="G1161" s="340"/>
      <c r="H1161" s="284">
        <f t="shared" si="95"/>
        <v>0</v>
      </c>
      <c r="O1161" s="214"/>
      <c r="V1161" s="325">
        <v>72184.259999999995</v>
      </c>
      <c r="W1161" s="214">
        <f t="shared" si="91"/>
        <v>-72184.259999999995</v>
      </c>
    </row>
    <row r="1162" spans="1:23" x14ac:dyDescent="0.25">
      <c r="A1162" s="293" t="s">
        <v>3480</v>
      </c>
      <c r="B1162" s="144" t="s">
        <v>1948</v>
      </c>
      <c r="C1162" s="145" t="s">
        <v>2668</v>
      </c>
      <c r="D1162" s="338" t="s">
        <v>1949</v>
      </c>
      <c r="E1162" s="339" t="s">
        <v>1502</v>
      </c>
      <c r="F1162" s="173">
        <v>5163</v>
      </c>
      <c r="G1162" s="340"/>
      <c r="H1162" s="284">
        <f t="shared" si="95"/>
        <v>0</v>
      </c>
      <c r="O1162" s="214"/>
      <c r="V1162" s="325">
        <v>229133.94</v>
      </c>
      <c r="W1162" s="214">
        <f t="shared" si="91"/>
        <v>-229133.94</v>
      </c>
    </row>
    <row r="1163" spans="1:23" x14ac:dyDescent="0.25">
      <c r="A1163" s="293" t="s">
        <v>3481</v>
      </c>
      <c r="B1163" s="144" t="s">
        <v>1950</v>
      </c>
      <c r="C1163" s="145" t="s">
        <v>2668</v>
      </c>
      <c r="D1163" s="338" t="s">
        <v>1951</v>
      </c>
      <c r="E1163" s="339" t="s">
        <v>1502</v>
      </c>
      <c r="F1163" s="173">
        <v>70</v>
      </c>
      <c r="G1163" s="340"/>
      <c r="H1163" s="284">
        <f t="shared" si="95"/>
        <v>0</v>
      </c>
      <c r="O1163" s="214"/>
      <c r="V1163" s="325">
        <v>3804.5</v>
      </c>
      <c r="W1163" s="214">
        <f t="shared" si="91"/>
        <v>-3804.5</v>
      </c>
    </row>
    <row r="1164" spans="1:23" x14ac:dyDescent="0.25">
      <c r="A1164" s="293" t="s">
        <v>3482</v>
      </c>
      <c r="B1164" s="144" t="s">
        <v>1952</v>
      </c>
      <c r="C1164" s="145" t="s">
        <v>2668</v>
      </c>
      <c r="D1164" s="338" t="s">
        <v>1953</v>
      </c>
      <c r="E1164" s="339" t="s">
        <v>1502</v>
      </c>
      <c r="F1164" s="173">
        <v>110</v>
      </c>
      <c r="G1164" s="340"/>
      <c r="H1164" s="284">
        <f t="shared" si="95"/>
        <v>0</v>
      </c>
      <c r="O1164" s="214"/>
      <c r="V1164" s="325">
        <v>8587.7000000000007</v>
      </c>
      <c r="W1164" s="214">
        <f t="shared" si="91"/>
        <v>-8587.7000000000007</v>
      </c>
    </row>
    <row r="1165" spans="1:23" x14ac:dyDescent="0.25">
      <c r="A1165" s="293" t="s">
        <v>3483</v>
      </c>
      <c r="B1165" s="144" t="s">
        <v>1954</v>
      </c>
      <c r="C1165" s="145" t="s">
        <v>2668</v>
      </c>
      <c r="D1165" s="338" t="s">
        <v>1955</v>
      </c>
      <c r="E1165" s="339" t="s">
        <v>1502</v>
      </c>
      <c r="F1165" s="173">
        <v>117</v>
      </c>
      <c r="G1165" s="340"/>
      <c r="H1165" s="284">
        <f t="shared" si="95"/>
        <v>0</v>
      </c>
      <c r="O1165" s="214"/>
      <c r="V1165" s="325">
        <v>10267.92</v>
      </c>
      <c r="W1165" s="214">
        <f t="shared" si="91"/>
        <v>-10267.92</v>
      </c>
    </row>
    <row r="1166" spans="1:23" x14ac:dyDescent="0.25">
      <c r="A1166" s="293" t="s">
        <v>3484</v>
      </c>
      <c r="B1166" s="144" t="s">
        <v>1956</v>
      </c>
      <c r="C1166" s="145" t="s">
        <v>2668</v>
      </c>
      <c r="D1166" s="338" t="s">
        <v>1957</v>
      </c>
      <c r="E1166" s="339" t="s">
        <v>1502</v>
      </c>
      <c r="F1166" s="173">
        <v>30</v>
      </c>
      <c r="G1166" s="340"/>
      <c r="H1166" s="284">
        <f t="shared" si="95"/>
        <v>0</v>
      </c>
      <c r="O1166" s="214"/>
      <c r="V1166" s="325">
        <v>2955.9</v>
      </c>
      <c r="W1166" s="214">
        <f t="shared" ref="W1166:W1229" si="96">H1166-V1166</f>
        <v>-2955.9</v>
      </c>
    </row>
    <row r="1167" spans="1:23" x14ac:dyDescent="0.25">
      <c r="A1167" s="293" t="s">
        <v>3485</v>
      </c>
      <c r="B1167" s="144" t="s">
        <v>1958</v>
      </c>
      <c r="C1167" s="145" t="s">
        <v>2668</v>
      </c>
      <c r="D1167" s="338" t="s">
        <v>1959</v>
      </c>
      <c r="E1167" s="339" t="s">
        <v>1502</v>
      </c>
      <c r="F1167" s="173">
        <v>79</v>
      </c>
      <c r="G1167" s="340"/>
      <c r="H1167" s="284">
        <f t="shared" si="95"/>
        <v>0</v>
      </c>
      <c r="O1167" s="214"/>
      <c r="V1167" s="325">
        <v>10758.22</v>
      </c>
      <c r="W1167" s="214">
        <f t="shared" si="96"/>
        <v>-10758.22</v>
      </c>
    </row>
    <row r="1168" spans="1:23" x14ac:dyDescent="0.25">
      <c r="A1168" s="293" t="s">
        <v>3486</v>
      </c>
      <c r="B1168" s="144" t="s">
        <v>1983</v>
      </c>
      <c r="C1168" s="145" t="s">
        <v>2668</v>
      </c>
      <c r="D1168" s="338" t="s">
        <v>1984</v>
      </c>
      <c r="E1168" s="339" t="s">
        <v>1502</v>
      </c>
      <c r="F1168" s="173">
        <v>155</v>
      </c>
      <c r="G1168" s="340"/>
      <c r="H1168" s="284">
        <f t="shared" si="95"/>
        <v>0</v>
      </c>
      <c r="O1168" s="214"/>
      <c r="V1168" s="325">
        <v>1353.15</v>
      </c>
      <c r="W1168" s="214">
        <f t="shared" si="96"/>
        <v>-1353.15</v>
      </c>
    </row>
    <row r="1169" spans="1:23" x14ac:dyDescent="0.25">
      <c r="A1169" s="293" t="s">
        <v>3487</v>
      </c>
      <c r="B1169" s="144" t="s">
        <v>1985</v>
      </c>
      <c r="C1169" s="145" t="s">
        <v>2668</v>
      </c>
      <c r="D1169" s="338" t="s">
        <v>1986</v>
      </c>
      <c r="E1169" s="339" t="s">
        <v>1502</v>
      </c>
      <c r="F1169" s="173">
        <v>45</v>
      </c>
      <c r="G1169" s="340"/>
      <c r="H1169" s="284">
        <f t="shared" si="95"/>
        <v>0</v>
      </c>
      <c r="O1169" s="214"/>
      <c r="V1169" s="325">
        <v>493.65</v>
      </c>
      <c r="W1169" s="214">
        <f t="shared" si="96"/>
        <v>-493.65</v>
      </c>
    </row>
    <row r="1170" spans="1:23" x14ac:dyDescent="0.25">
      <c r="A1170" s="293" t="s">
        <v>3488</v>
      </c>
      <c r="B1170" s="144" t="s">
        <v>1987</v>
      </c>
      <c r="C1170" s="145" t="s">
        <v>2668</v>
      </c>
      <c r="D1170" s="338" t="s">
        <v>1988</v>
      </c>
      <c r="E1170" s="339" t="s">
        <v>1502</v>
      </c>
      <c r="F1170" s="173">
        <v>231</v>
      </c>
      <c r="G1170" s="340"/>
      <c r="H1170" s="284">
        <f t="shared" si="95"/>
        <v>0</v>
      </c>
      <c r="O1170" s="214"/>
      <c r="V1170" s="325">
        <v>2952.18</v>
      </c>
      <c r="W1170" s="214">
        <f t="shared" si="96"/>
        <v>-2952.18</v>
      </c>
    </row>
    <row r="1171" spans="1:23" x14ac:dyDescent="0.25">
      <c r="A1171" s="293" t="s">
        <v>3489</v>
      </c>
      <c r="B1171" s="144" t="s">
        <v>1989</v>
      </c>
      <c r="C1171" s="145" t="s">
        <v>2668</v>
      </c>
      <c r="D1171" s="338" t="s">
        <v>1990</v>
      </c>
      <c r="E1171" s="339" t="s">
        <v>1502</v>
      </c>
      <c r="F1171" s="173">
        <v>540</v>
      </c>
      <c r="G1171" s="340"/>
      <c r="H1171" s="284">
        <f t="shared" si="95"/>
        <v>0</v>
      </c>
      <c r="O1171" s="214"/>
      <c r="V1171" s="325">
        <v>11178</v>
      </c>
      <c r="W1171" s="214">
        <f t="shared" si="96"/>
        <v>-11178</v>
      </c>
    </row>
    <row r="1172" spans="1:23" x14ac:dyDescent="0.25">
      <c r="A1172" s="293" t="s">
        <v>3490</v>
      </c>
      <c r="B1172" s="144" t="s">
        <v>2071</v>
      </c>
      <c r="C1172" s="145" t="s">
        <v>2668</v>
      </c>
      <c r="D1172" s="338" t="s">
        <v>2072</v>
      </c>
      <c r="E1172" s="339" t="s">
        <v>1527</v>
      </c>
      <c r="F1172" s="173">
        <v>31</v>
      </c>
      <c r="G1172" s="340"/>
      <c r="H1172" s="284">
        <f t="shared" si="95"/>
        <v>0</v>
      </c>
      <c r="O1172" s="214"/>
      <c r="V1172" s="325">
        <v>1080.97</v>
      </c>
      <c r="W1172" s="214">
        <f t="shared" si="96"/>
        <v>-1080.97</v>
      </c>
    </row>
    <row r="1173" spans="1:23" x14ac:dyDescent="0.25">
      <c r="A1173" s="293" t="s">
        <v>3491</v>
      </c>
      <c r="B1173" s="144" t="s">
        <v>2074</v>
      </c>
      <c r="C1173" s="145" t="s">
        <v>2668</v>
      </c>
      <c r="D1173" s="338" t="s">
        <v>2075</v>
      </c>
      <c r="E1173" s="339" t="s">
        <v>1527</v>
      </c>
      <c r="F1173" s="173">
        <v>9</v>
      </c>
      <c r="G1173" s="340"/>
      <c r="H1173" s="284">
        <f t="shared" si="95"/>
        <v>0</v>
      </c>
      <c r="O1173" s="214"/>
      <c r="V1173" s="325">
        <v>686.52</v>
      </c>
      <c r="W1173" s="214">
        <f t="shared" si="96"/>
        <v>-686.52</v>
      </c>
    </row>
    <row r="1174" spans="1:23" ht="24" x14ac:dyDescent="0.25">
      <c r="A1174" s="293" t="s">
        <v>3492</v>
      </c>
      <c r="B1174" s="144">
        <v>97891</v>
      </c>
      <c r="C1174" s="145" t="s">
        <v>2666</v>
      </c>
      <c r="D1174" s="142" t="s">
        <v>3664</v>
      </c>
      <c r="E1174" s="143" t="s">
        <v>3605</v>
      </c>
      <c r="F1174" s="173">
        <v>59</v>
      </c>
      <c r="G1174" s="184"/>
      <c r="H1174" s="284">
        <f t="shared" si="95"/>
        <v>0</v>
      </c>
      <c r="O1174" s="214"/>
      <c r="V1174" s="325">
        <v>12388.82</v>
      </c>
      <c r="W1174" s="214">
        <f t="shared" si="96"/>
        <v>-12388.82</v>
      </c>
    </row>
    <row r="1175" spans="1:23" x14ac:dyDescent="0.25">
      <c r="A1175" s="293" t="s">
        <v>3493</v>
      </c>
      <c r="B1175" s="144" t="s">
        <v>2085</v>
      </c>
      <c r="C1175" s="145" t="s">
        <v>2668</v>
      </c>
      <c r="D1175" s="338" t="s">
        <v>2086</v>
      </c>
      <c r="E1175" s="339" t="s">
        <v>1565</v>
      </c>
      <c r="F1175" s="173">
        <v>1117</v>
      </c>
      <c r="G1175" s="340"/>
      <c r="H1175" s="284">
        <f t="shared" si="95"/>
        <v>0</v>
      </c>
      <c r="O1175" s="214"/>
      <c r="V1175" s="325">
        <v>42591.21</v>
      </c>
      <c r="W1175" s="214">
        <f t="shared" si="96"/>
        <v>-42591.21</v>
      </c>
    </row>
    <row r="1176" spans="1:23" x14ac:dyDescent="0.25">
      <c r="A1176" s="293" t="s">
        <v>3494</v>
      </c>
      <c r="B1176" s="144" t="s">
        <v>2087</v>
      </c>
      <c r="C1176" s="145" t="s">
        <v>2668</v>
      </c>
      <c r="D1176" s="338" t="s">
        <v>2088</v>
      </c>
      <c r="E1176" s="339" t="s">
        <v>1565</v>
      </c>
      <c r="F1176" s="173">
        <v>7</v>
      </c>
      <c r="G1176" s="340"/>
      <c r="H1176" s="284">
        <f t="shared" si="95"/>
        <v>0</v>
      </c>
      <c r="O1176" s="214"/>
      <c r="V1176" s="325">
        <v>306.74</v>
      </c>
      <c r="W1176" s="214">
        <f t="shared" si="96"/>
        <v>-306.74</v>
      </c>
    </row>
    <row r="1177" spans="1:23" x14ac:dyDescent="0.25">
      <c r="A1177" s="293" t="s">
        <v>3495</v>
      </c>
      <c r="B1177" s="144" t="s">
        <v>2089</v>
      </c>
      <c r="C1177" s="145" t="s">
        <v>2668</v>
      </c>
      <c r="D1177" s="338" t="s">
        <v>2090</v>
      </c>
      <c r="E1177" s="339" t="s">
        <v>1565</v>
      </c>
      <c r="F1177" s="173">
        <v>5</v>
      </c>
      <c r="G1177" s="340"/>
      <c r="H1177" s="284">
        <f t="shared" si="95"/>
        <v>0</v>
      </c>
      <c r="O1177" s="214"/>
      <c r="V1177" s="325">
        <v>303.64999999999998</v>
      </c>
      <c r="W1177" s="214">
        <f t="shared" si="96"/>
        <v>-303.64999999999998</v>
      </c>
    </row>
    <row r="1178" spans="1:23" x14ac:dyDescent="0.25">
      <c r="A1178" s="293" t="s">
        <v>3496</v>
      </c>
      <c r="B1178" s="144" t="s">
        <v>2079</v>
      </c>
      <c r="C1178" s="145" t="s">
        <v>2668</v>
      </c>
      <c r="D1178" s="338" t="s">
        <v>2080</v>
      </c>
      <c r="E1178" s="339" t="s">
        <v>1565</v>
      </c>
      <c r="F1178" s="173">
        <v>546</v>
      </c>
      <c r="G1178" s="340"/>
      <c r="H1178" s="284">
        <f t="shared" si="95"/>
        <v>0</v>
      </c>
      <c r="O1178" s="214"/>
      <c r="V1178" s="325">
        <v>13852.02</v>
      </c>
      <c r="W1178" s="214">
        <f t="shared" si="96"/>
        <v>-13852.02</v>
      </c>
    </row>
    <row r="1179" spans="1:23" x14ac:dyDescent="0.25">
      <c r="A1179" s="286" t="s">
        <v>3497</v>
      </c>
      <c r="B1179" s="146"/>
      <c r="C1179" s="146"/>
      <c r="D1179" s="147" t="s">
        <v>2720</v>
      </c>
      <c r="E1179" s="146"/>
      <c r="F1179" s="174"/>
      <c r="G1179" s="174"/>
      <c r="H1179" s="288">
        <f>SUM(H1180:H1188)</f>
        <v>0</v>
      </c>
      <c r="O1179" s="214"/>
      <c r="V1179" s="327">
        <v>1135611.44</v>
      </c>
      <c r="W1179" s="214">
        <f t="shared" si="96"/>
        <v>-1135611.44</v>
      </c>
    </row>
    <row r="1180" spans="1:23" x14ac:dyDescent="0.25">
      <c r="A1180" s="293" t="s">
        <v>3498</v>
      </c>
      <c r="B1180" s="144" t="s">
        <v>2150</v>
      </c>
      <c r="C1180" s="145" t="s">
        <v>2668</v>
      </c>
      <c r="D1180" s="338" t="s">
        <v>2151</v>
      </c>
      <c r="E1180" s="339" t="s">
        <v>1502</v>
      </c>
      <c r="F1180" s="173">
        <v>6244</v>
      </c>
      <c r="G1180" s="184"/>
      <c r="H1180" s="284">
        <f t="shared" ref="H1180:H1188" si="97">ROUND((F1180*G1180),2)</f>
        <v>0</v>
      </c>
      <c r="O1180" s="214"/>
      <c r="V1180" s="325">
        <v>201244.12</v>
      </c>
      <c r="W1180" s="214">
        <f t="shared" si="96"/>
        <v>-201244.12</v>
      </c>
    </row>
    <row r="1181" spans="1:23" ht="24" x14ac:dyDescent="0.25">
      <c r="A1181" s="293" t="s">
        <v>3499</v>
      </c>
      <c r="B1181" s="144">
        <v>96973</v>
      </c>
      <c r="C1181" s="145" t="s">
        <v>2666</v>
      </c>
      <c r="D1181" s="142" t="s">
        <v>3665</v>
      </c>
      <c r="E1181" s="143" t="s">
        <v>3621</v>
      </c>
      <c r="F1181" s="173">
        <v>1853</v>
      </c>
      <c r="G1181" s="184"/>
      <c r="H1181" s="284">
        <f t="shared" si="97"/>
        <v>0</v>
      </c>
      <c r="O1181" s="214"/>
      <c r="V1181" s="325">
        <v>117943.45</v>
      </c>
      <c r="W1181" s="214">
        <f t="shared" si="96"/>
        <v>-117943.45</v>
      </c>
    </row>
    <row r="1182" spans="1:23" x14ac:dyDescent="0.25">
      <c r="A1182" s="293" t="s">
        <v>3500</v>
      </c>
      <c r="B1182" s="144" t="s">
        <v>1945</v>
      </c>
      <c r="C1182" s="145" t="s">
        <v>2668</v>
      </c>
      <c r="D1182" s="338" t="s">
        <v>1946</v>
      </c>
      <c r="E1182" s="339" t="s">
        <v>1502</v>
      </c>
      <c r="F1182" s="173">
        <v>923</v>
      </c>
      <c r="G1182" s="340"/>
      <c r="H1182" s="284">
        <f t="shared" si="97"/>
        <v>0</v>
      </c>
      <c r="O1182" s="214"/>
      <c r="V1182" s="325">
        <v>35323.21</v>
      </c>
      <c r="W1182" s="214">
        <f t="shared" si="96"/>
        <v>-35323.21</v>
      </c>
    </row>
    <row r="1183" spans="1:23" x14ac:dyDescent="0.25">
      <c r="A1183" s="293" t="s">
        <v>3501</v>
      </c>
      <c r="B1183" s="144" t="s">
        <v>2152</v>
      </c>
      <c r="C1183" s="145" t="s">
        <v>2668</v>
      </c>
      <c r="D1183" s="338" t="s">
        <v>2153</v>
      </c>
      <c r="E1183" s="339" t="s">
        <v>1527</v>
      </c>
      <c r="F1183" s="173">
        <v>309</v>
      </c>
      <c r="G1183" s="340"/>
      <c r="H1183" s="284">
        <f t="shared" si="97"/>
        <v>0</v>
      </c>
      <c r="O1183" s="214"/>
      <c r="V1183" s="325">
        <v>7490.16</v>
      </c>
      <c r="W1183" s="214">
        <f t="shared" si="96"/>
        <v>-7490.16</v>
      </c>
    </row>
    <row r="1184" spans="1:23" ht="24" x14ac:dyDescent="0.25">
      <c r="A1184" s="293" t="s">
        <v>3502</v>
      </c>
      <c r="B1184" s="144">
        <v>96974</v>
      </c>
      <c r="C1184" s="145" t="s">
        <v>2666</v>
      </c>
      <c r="D1184" s="142" t="s">
        <v>3666</v>
      </c>
      <c r="E1184" s="143" t="s">
        <v>3621</v>
      </c>
      <c r="F1184" s="173">
        <v>7537</v>
      </c>
      <c r="G1184" s="184"/>
      <c r="H1184" s="284">
        <f t="shared" si="97"/>
        <v>0</v>
      </c>
      <c r="O1184" s="214"/>
      <c r="V1184" s="325">
        <v>616225.12</v>
      </c>
      <c r="W1184" s="214">
        <f t="shared" si="96"/>
        <v>-616225.12</v>
      </c>
    </row>
    <row r="1185" spans="1:23" x14ac:dyDescent="0.25">
      <c r="A1185" s="293" t="s">
        <v>3503</v>
      </c>
      <c r="B1185" s="144" t="s">
        <v>2140</v>
      </c>
      <c r="C1185" s="145" t="s">
        <v>2668</v>
      </c>
      <c r="D1185" s="338" t="s">
        <v>2141</v>
      </c>
      <c r="E1185" s="339" t="s">
        <v>1527</v>
      </c>
      <c r="F1185" s="173">
        <v>308</v>
      </c>
      <c r="G1185" s="340"/>
      <c r="H1185" s="284">
        <f t="shared" si="97"/>
        <v>0</v>
      </c>
      <c r="O1185" s="214"/>
      <c r="V1185" s="325">
        <v>88574.64</v>
      </c>
      <c r="W1185" s="214">
        <f t="shared" si="96"/>
        <v>-88574.64</v>
      </c>
    </row>
    <row r="1186" spans="1:23" x14ac:dyDescent="0.25">
      <c r="A1186" s="293" t="s">
        <v>3504</v>
      </c>
      <c r="B1186" s="144" t="s">
        <v>2144</v>
      </c>
      <c r="C1186" s="145" t="s">
        <v>2668</v>
      </c>
      <c r="D1186" s="338" t="s">
        <v>2145</v>
      </c>
      <c r="E1186" s="339" t="s">
        <v>1527</v>
      </c>
      <c r="F1186" s="173">
        <v>308</v>
      </c>
      <c r="G1186" s="340"/>
      <c r="H1186" s="284">
        <f t="shared" si="97"/>
        <v>0</v>
      </c>
      <c r="O1186" s="214"/>
      <c r="V1186" s="325">
        <v>12184.48</v>
      </c>
      <c r="W1186" s="214">
        <f t="shared" si="96"/>
        <v>-12184.48</v>
      </c>
    </row>
    <row r="1187" spans="1:23" x14ac:dyDescent="0.25">
      <c r="A1187" s="293" t="s">
        <v>3505</v>
      </c>
      <c r="B1187" s="144" t="s">
        <v>2142</v>
      </c>
      <c r="C1187" s="145" t="s">
        <v>2668</v>
      </c>
      <c r="D1187" s="338" t="s">
        <v>2143</v>
      </c>
      <c r="E1187" s="339" t="s">
        <v>1527</v>
      </c>
      <c r="F1187" s="173">
        <v>308</v>
      </c>
      <c r="G1187" s="340"/>
      <c r="H1187" s="284">
        <f t="shared" si="97"/>
        <v>0</v>
      </c>
      <c r="O1187" s="214"/>
      <c r="V1187" s="325">
        <v>15560.16</v>
      </c>
      <c r="W1187" s="214">
        <f t="shared" si="96"/>
        <v>-15560.16</v>
      </c>
    </row>
    <row r="1188" spans="1:23" ht="24" x14ac:dyDescent="0.25">
      <c r="A1188" s="293" t="s">
        <v>3506</v>
      </c>
      <c r="B1188" s="144" t="s">
        <v>2154</v>
      </c>
      <c r="C1188" s="145" t="s">
        <v>2668</v>
      </c>
      <c r="D1188" s="338" t="s">
        <v>2155</v>
      </c>
      <c r="E1188" s="339" t="s">
        <v>1527</v>
      </c>
      <c r="F1188" s="173">
        <v>927</v>
      </c>
      <c r="G1188" s="340"/>
      <c r="H1188" s="284">
        <f t="shared" si="97"/>
        <v>0</v>
      </c>
      <c r="O1188" s="214"/>
      <c r="V1188" s="325">
        <v>41066.1</v>
      </c>
      <c r="W1188" s="214">
        <f t="shared" si="96"/>
        <v>-41066.1</v>
      </c>
    </row>
    <row r="1189" spans="1:23" x14ac:dyDescent="0.25">
      <c r="A1189" s="291">
        <v>6</v>
      </c>
      <c r="B1189" s="137" t="s">
        <v>2721</v>
      </c>
      <c r="C1189" s="137"/>
      <c r="D1189" s="150"/>
      <c r="E1189" s="151"/>
      <c r="F1189" s="177"/>
      <c r="G1189" s="177"/>
      <c r="H1189" s="282">
        <f>H1190+H1191+H1197+H1207+H1216+H1225</f>
        <v>0</v>
      </c>
      <c r="O1189" s="214"/>
      <c r="V1189" s="324">
        <v>233048.39</v>
      </c>
      <c r="W1189" s="214">
        <f t="shared" si="96"/>
        <v>-233048.39</v>
      </c>
    </row>
    <row r="1190" spans="1:23" x14ac:dyDescent="0.25">
      <c r="A1190" s="286" t="s">
        <v>2779</v>
      </c>
      <c r="B1190" s="146"/>
      <c r="C1190" s="146"/>
      <c r="D1190" s="147" t="s">
        <v>2722</v>
      </c>
      <c r="E1190" s="92"/>
      <c r="F1190" s="178"/>
      <c r="G1190" s="178"/>
      <c r="H1190" s="288">
        <v>0</v>
      </c>
      <c r="O1190" s="214"/>
      <c r="V1190" s="327">
        <v>0</v>
      </c>
      <c r="W1190" s="214">
        <f t="shared" si="96"/>
        <v>0</v>
      </c>
    </row>
    <row r="1191" spans="1:23" x14ac:dyDescent="0.25">
      <c r="A1191" s="286" t="s">
        <v>2780</v>
      </c>
      <c r="B1191" s="146"/>
      <c r="C1191" s="146"/>
      <c r="D1191" s="147" t="s">
        <v>2723</v>
      </c>
      <c r="E1191" s="92"/>
      <c r="F1191" s="178"/>
      <c r="G1191" s="178"/>
      <c r="H1191" s="288">
        <f>SUM(H1192:H1196)</f>
        <v>0</v>
      </c>
      <c r="O1191" s="214"/>
      <c r="V1191" s="327">
        <v>12151.42</v>
      </c>
      <c r="W1191" s="214">
        <f t="shared" si="96"/>
        <v>-12151.42</v>
      </c>
    </row>
    <row r="1192" spans="1:23" x14ac:dyDescent="0.25">
      <c r="A1192" s="283" t="s">
        <v>2781</v>
      </c>
      <c r="B1192" s="144" t="s">
        <v>2212</v>
      </c>
      <c r="C1192" s="145" t="s">
        <v>2668</v>
      </c>
      <c r="D1192" s="338" t="s">
        <v>2213</v>
      </c>
      <c r="E1192" s="339" t="s">
        <v>1502</v>
      </c>
      <c r="F1192" s="173">
        <v>10</v>
      </c>
      <c r="G1192" s="340"/>
      <c r="H1192" s="284">
        <f>ROUND((F1192*G1192),2)</f>
        <v>0</v>
      </c>
      <c r="O1192" s="214"/>
      <c r="V1192" s="325">
        <v>1340.3</v>
      </c>
      <c r="W1192" s="214">
        <f t="shared" si="96"/>
        <v>-1340.3</v>
      </c>
    </row>
    <row r="1193" spans="1:23" x14ac:dyDescent="0.25">
      <c r="A1193" s="283" t="s">
        <v>2782</v>
      </c>
      <c r="B1193" s="144" t="s">
        <v>2216</v>
      </c>
      <c r="C1193" s="145" t="s">
        <v>2668</v>
      </c>
      <c r="D1193" s="338" t="s">
        <v>2217</v>
      </c>
      <c r="E1193" s="339" t="s">
        <v>1502</v>
      </c>
      <c r="F1193" s="173">
        <v>6</v>
      </c>
      <c r="G1193" s="340"/>
      <c r="H1193" s="284">
        <f>ROUND((F1193*G1193),2)</f>
        <v>0</v>
      </c>
      <c r="O1193" s="214"/>
      <c r="V1193" s="325">
        <v>1328.76</v>
      </c>
      <c r="W1193" s="214">
        <f t="shared" si="96"/>
        <v>-1328.76</v>
      </c>
    </row>
    <row r="1194" spans="1:23" x14ac:dyDescent="0.25">
      <c r="A1194" s="283" t="s">
        <v>3507</v>
      </c>
      <c r="B1194" s="141" t="s">
        <v>2218</v>
      </c>
      <c r="C1194" s="145" t="s">
        <v>2668</v>
      </c>
      <c r="D1194" s="338" t="s">
        <v>2219</v>
      </c>
      <c r="E1194" s="339" t="s">
        <v>1502</v>
      </c>
      <c r="F1194" s="173">
        <v>28</v>
      </c>
      <c r="G1194" s="340"/>
      <c r="H1194" s="284">
        <f>ROUND((F1194*G1194),2)</f>
        <v>0</v>
      </c>
      <c r="O1194" s="214"/>
      <c r="V1194" s="325">
        <v>7696.92</v>
      </c>
      <c r="W1194" s="214">
        <f t="shared" si="96"/>
        <v>-7696.92</v>
      </c>
    </row>
    <row r="1195" spans="1:23" x14ac:dyDescent="0.25">
      <c r="A1195" s="283" t="s">
        <v>3508</v>
      </c>
      <c r="B1195" s="144" t="s">
        <v>2220</v>
      </c>
      <c r="C1195" s="145" t="s">
        <v>2668</v>
      </c>
      <c r="D1195" s="338" t="s">
        <v>2221</v>
      </c>
      <c r="E1195" s="339" t="s">
        <v>1502</v>
      </c>
      <c r="F1195" s="173">
        <v>3</v>
      </c>
      <c r="G1195" s="340"/>
      <c r="H1195" s="284">
        <f>ROUND((F1195*G1195),2)</f>
        <v>0</v>
      </c>
      <c r="O1195" s="214"/>
      <c r="V1195" s="325">
        <v>924.87</v>
      </c>
      <c r="W1195" s="214">
        <f t="shared" si="96"/>
        <v>-924.87</v>
      </c>
    </row>
    <row r="1196" spans="1:23" x14ac:dyDescent="0.25">
      <c r="A1196" s="283" t="s">
        <v>3509</v>
      </c>
      <c r="B1196" s="141" t="s">
        <v>2724</v>
      </c>
      <c r="C1196" s="140" t="s">
        <v>2661</v>
      </c>
      <c r="D1196" s="142" t="s">
        <v>3667</v>
      </c>
      <c r="E1196" s="143" t="s">
        <v>3668</v>
      </c>
      <c r="F1196" s="173">
        <v>47</v>
      </c>
      <c r="G1196" s="184"/>
      <c r="H1196" s="284">
        <f>ROUND((F1196*G1196),2)</f>
        <v>0</v>
      </c>
      <c r="O1196" s="214"/>
      <c r="V1196" s="325">
        <v>860.57</v>
      </c>
      <c r="W1196" s="214">
        <f t="shared" si="96"/>
        <v>-860.57</v>
      </c>
    </row>
    <row r="1197" spans="1:23" x14ac:dyDescent="0.25">
      <c r="A1197" s="286" t="s">
        <v>2833</v>
      </c>
      <c r="B1197" s="146"/>
      <c r="C1197" s="146"/>
      <c r="D1197" s="147" t="s">
        <v>2725</v>
      </c>
      <c r="E1197" s="92"/>
      <c r="F1197" s="178"/>
      <c r="G1197" s="178"/>
      <c r="H1197" s="288">
        <f>SUM(H1198:H1206)</f>
        <v>0</v>
      </c>
      <c r="O1197" s="214"/>
      <c r="V1197" s="327">
        <v>5688.37</v>
      </c>
      <c r="W1197" s="214">
        <f t="shared" si="96"/>
        <v>-5688.37</v>
      </c>
    </row>
    <row r="1198" spans="1:23" ht="24" x14ac:dyDescent="0.25">
      <c r="A1198" s="283" t="s">
        <v>2834</v>
      </c>
      <c r="B1198" s="144" t="s">
        <v>2257</v>
      </c>
      <c r="C1198" s="145" t="s">
        <v>2668</v>
      </c>
      <c r="D1198" s="338" t="s">
        <v>2258</v>
      </c>
      <c r="E1198" s="339" t="s">
        <v>1527</v>
      </c>
      <c r="F1198" s="173">
        <v>1</v>
      </c>
      <c r="G1198" s="340"/>
      <c r="H1198" s="284">
        <f t="shared" ref="H1198:H1206" si="98">ROUND((F1198*G1198),2)</f>
        <v>0</v>
      </c>
      <c r="O1198" s="214"/>
      <c r="V1198" s="325">
        <v>465.33</v>
      </c>
      <c r="W1198" s="214">
        <f t="shared" si="96"/>
        <v>-465.33</v>
      </c>
    </row>
    <row r="1199" spans="1:23" ht="24" x14ac:dyDescent="0.25">
      <c r="A1199" s="283" t="s">
        <v>2835</v>
      </c>
      <c r="B1199" s="144" t="s">
        <v>2259</v>
      </c>
      <c r="C1199" s="145" t="s">
        <v>2668</v>
      </c>
      <c r="D1199" s="338" t="s">
        <v>2260</v>
      </c>
      <c r="E1199" s="339" t="s">
        <v>1527</v>
      </c>
      <c r="F1199" s="173">
        <v>1</v>
      </c>
      <c r="G1199" s="340"/>
      <c r="H1199" s="284">
        <f t="shared" si="98"/>
        <v>0</v>
      </c>
      <c r="O1199" s="214"/>
      <c r="V1199" s="325">
        <v>661.93</v>
      </c>
      <c r="W1199" s="214">
        <f t="shared" si="96"/>
        <v>-661.93</v>
      </c>
    </row>
    <row r="1200" spans="1:23" ht="24" x14ac:dyDescent="0.25">
      <c r="A1200" s="283" t="s">
        <v>2836</v>
      </c>
      <c r="B1200" s="144" t="s">
        <v>2252</v>
      </c>
      <c r="C1200" s="145" t="s">
        <v>2668</v>
      </c>
      <c r="D1200" s="338" t="s">
        <v>2253</v>
      </c>
      <c r="E1200" s="339" t="s">
        <v>1527</v>
      </c>
      <c r="F1200" s="173">
        <v>2</v>
      </c>
      <c r="G1200" s="340"/>
      <c r="H1200" s="284">
        <f t="shared" si="98"/>
        <v>0</v>
      </c>
      <c r="O1200" s="214"/>
      <c r="V1200" s="325">
        <v>827.9</v>
      </c>
      <c r="W1200" s="214">
        <f t="shared" si="96"/>
        <v>-827.9</v>
      </c>
    </row>
    <row r="1201" spans="1:23" ht="24" x14ac:dyDescent="0.25">
      <c r="A1201" s="283" t="s">
        <v>2837</v>
      </c>
      <c r="B1201" s="144" t="s">
        <v>2263</v>
      </c>
      <c r="C1201" s="145" t="s">
        <v>2668</v>
      </c>
      <c r="D1201" s="338" t="s">
        <v>2264</v>
      </c>
      <c r="E1201" s="339" t="s">
        <v>1527</v>
      </c>
      <c r="F1201" s="173">
        <v>2</v>
      </c>
      <c r="G1201" s="340"/>
      <c r="H1201" s="284">
        <f t="shared" si="98"/>
        <v>0</v>
      </c>
      <c r="O1201" s="214"/>
      <c r="V1201" s="325">
        <v>1160.1199999999999</v>
      </c>
      <c r="W1201" s="214">
        <f t="shared" si="96"/>
        <v>-1160.1199999999999</v>
      </c>
    </row>
    <row r="1202" spans="1:23" x14ac:dyDescent="0.25">
      <c r="A1202" s="283" t="s">
        <v>2838</v>
      </c>
      <c r="B1202" s="144" t="s">
        <v>2265</v>
      </c>
      <c r="C1202" s="145" t="s">
        <v>2668</v>
      </c>
      <c r="D1202" s="338" t="s">
        <v>2266</v>
      </c>
      <c r="E1202" s="339" t="s">
        <v>1527</v>
      </c>
      <c r="F1202" s="173">
        <v>2</v>
      </c>
      <c r="G1202" s="340"/>
      <c r="H1202" s="284">
        <f t="shared" si="98"/>
        <v>0</v>
      </c>
      <c r="O1202" s="214"/>
      <c r="V1202" s="325">
        <v>480.84</v>
      </c>
      <c r="W1202" s="214">
        <f t="shared" si="96"/>
        <v>-480.84</v>
      </c>
    </row>
    <row r="1203" spans="1:23" ht="24" x14ac:dyDescent="0.25">
      <c r="A1203" s="283" t="s">
        <v>2839</v>
      </c>
      <c r="B1203" s="144" t="s">
        <v>2261</v>
      </c>
      <c r="C1203" s="145" t="s">
        <v>2668</v>
      </c>
      <c r="D1203" s="338" t="s">
        <v>3596</v>
      </c>
      <c r="E1203" s="339" t="s">
        <v>1527</v>
      </c>
      <c r="F1203" s="173">
        <v>10</v>
      </c>
      <c r="G1203" s="340"/>
      <c r="H1203" s="284">
        <f t="shared" si="98"/>
        <v>0</v>
      </c>
      <c r="O1203" s="214"/>
      <c r="V1203" s="325">
        <v>969.9</v>
      </c>
      <c r="W1203" s="214">
        <f t="shared" si="96"/>
        <v>-969.9</v>
      </c>
    </row>
    <row r="1204" spans="1:23" x14ac:dyDescent="0.25">
      <c r="A1204" s="283" t="s">
        <v>2840</v>
      </c>
      <c r="B1204" s="144" t="s">
        <v>2245</v>
      </c>
      <c r="C1204" s="145" t="s">
        <v>2668</v>
      </c>
      <c r="D1204" s="338" t="s">
        <v>2246</v>
      </c>
      <c r="E1204" s="339" t="s">
        <v>1527</v>
      </c>
      <c r="F1204" s="173">
        <v>1</v>
      </c>
      <c r="G1204" s="340"/>
      <c r="H1204" s="284">
        <f t="shared" si="98"/>
        <v>0</v>
      </c>
      <c r="O1204" s="214"/>
      <c r="V1204" s="325">
        <v>236.87</v>
      </c>
      <c r="W1204" s="214">
        <f t="shared" si="96"/>
        <v>-236.87</v>
      </c>
    </row>
    <row r="1205" spans="1:23" x14ac:dyDescent="0.25">
      <c r="A1205" s="283" t="s">
        <v>2841</v>
      </c>
      <c r="B1205" s="144" t="s">
        <v>2243</v>
      </c>
      <c r="C1205" s="145" t="s">
        <v>2668</v>
      </c>
      <c r="D1205" s="338" t="s">
        <v>2244</v>
      </c>
      <c r="E1205" s="339" t="s">
        <v>1527</v>
      </c>
      <c r="F1205" s="173">
        <v>1</v>
      </c>
      <c r="G1205" s="340"/>
      <c r="H1205" s="284">
        <f t="shared" si="98"/>
        <v>0</v>
      </c>
      <c r="O1205" s="214"/>
      <c r="V1205" s="325">
        <v>510.52</v>
      </c>
      <c r="W1205" s="214">
        <f t="shared" si="96"/>
        <v>-510.52</v>
      </c>
    </row>
    <row r="1206" spans="1:23" x14ac:dyDescent="0.25">
      <c r="A1206" s="283" t="s">
        <v>2842</v>
      </c>
      <c r="B1206" s="144" t="s">
        <v>2247</v>
      </c>
      <c r="C1206" s="145" t="s">
        <v>2668</v>
      </c>
      <c r="D1206" s="338" t="s">
        <v>2248</v>
      </c>
      <c r="E1206" s="339" t="s">
        <v>1527</v>
      </c>
      <c r="F1206" s="173">
        <v>1</v>
      </c>
      <c r="G1206" s="340"/>
      <c r="H1206" s="284">
        <f t="shared" si="98"/>
        <v>0</v>
      </c>
      <c r="O1206" s="214"/>
      <c r="V1206" s="325">
        <v>374.96</v>
      </c>
      <c r="W1206" s="214">
        <f t="shared" si="96"/>
        <v>-374.96</v>
      </c>
    </row>
    <row r="1207" spans="1:23" x14ac:dyDescent="0.25">
      <c r="A1207" s="286" t="s">
        <v>2843</v>
      </c>
      <c r="B1207" s="146"/>
      <c r="C1207" s="146"/>
      <c r="D1207" s="147" t="s">
        <v>2726</v>
      </c>
      <c r="E1207" s="92"/>
      <c r="F1207" s="178"/>
      <c r="G1207" s="178"/>
      <c r="H1207" s="288">
        <f>SUM(H1208:H1215)</f>
        <v>0</v>
      </c>
      <c r="O1207" s="214"/>
      <c r="V1207" s="327">
        <v>114978.75</v>
      </c>
      <c r="W1207" s="214">
        <f t="shared" si="96"/>
        <v>-114978.75</v>
      </c>
    </row>
    <row r="1208" spans="1:23" x14ac:dyDescent="0.25">
      <c r="A1208" s="283" t="s">
        <v>2844</v>
      </c>
      <c r="B1208" s="144" t="s">
        <v>2249</v>
      </c>
      <c r="C1208" s="145" t="s">
        <v>2668</v>
      </c>
      <c r="D1208" s="338" t="s">
        <v>2250</v>
      </c>
      <c r="E1208" s="339" t="s">
        <v>1527</v>
      </c>
      <c r="F1208" s="173">
        <v>75</v>
      </c>
      <c r="G1208" s="340"/>
      <c r="H1208" s="284">
        <f t="shared" ref="H1208:H1215" si="99">ROUND((F1208*G1208),2)</f>
        <v>0</v>
      </c>
      <c r="O1208" s="214"/>
      <c r="V1208" s="325">
        <v>28278.75</v>
      </c>
      <c r="W1208" s="214">
        <f t="shared" si="96"/>
        <v>-28278.75</v>
      </c>
    </row>
    <row r="1209" spans="1:23" x14ac:dyDescent="0.25">
      <c r="A1209" s="283" t="s">
        <v>2845</v>
      </c>
      <c r="B1209" s="144" t="s">
        <v>2282</v>
      </c>
      <c r="C1209" s="145" t="s">
        <v>2668</v>
      </c>
      <c r="D1209" s="338" t="s">
        <v>2283</v>
      </c>
      <c r="E1209" s="339" t="s">
        <v>1527</v>
      </c>
      <c r="F1209" s="173">
        <v>75</v>
      </c>
      <c r="G1209" s="340"/>
      <c r="H1209" s="284">
        <f t="shared" si="99"/>
        <v>0</v>
      </c>
      <c r="O1209" s="214"/>
      <c r="V1209" s="325">
        <v>1463.25</v>
      </c>
      <c r="W1209" s="214">
        <f t="shared" si="96"/>
        <v>-1463.25</v>
      </c>
    </row>
    <row r="1210" spans="1:23" x14ac:dyDescent="0.25">
      <c r="A1210" s="283" t="s">
        <v>2846</v>
      </c>
      <c r="B1210" s="144" t="s">
        <v>2274</v>
      </c>
      <c r="C1210" s="145" t="s">
        <v>2668</v>
      </c>
      <c r="D1210" s="338" t="s">
        <v>2275</v>
      </c>
      <c r="E1210" s="339" t="s">
        <v>1527</v>
      </c>
      <c r="F1210" s="173">
        <v>7</v>
      </c>
      <c r="G1210" s="340"/>
      <c r="H1210" s="284">
        <f t="shared" si="99"/>
        <v>0</v>
      </c>
      <c r="O1210" s="214"/>
      <c r="V1210" s="325">
        <v>3686.55</v>
      </c>
      <c r="W1210" s="214">
        <f t="shared" si="96"/>
        <v>-3686.55</v>
      </c>
    </row>
    <row r="1211" spans="1:23" x14ac:dyDescent="0.25">
      <c r="A1211" s="283" t="s">
        <v>2847</v>
      </c>
      <c r="B1211" s="144" t="s">
        <v>2278</v>
      </c>
      <c r="C1211" s="145" t="s">
        <v>2668</v>
      </c>
      <c r="D1211" s="338" t="s">
        <v>2279</v>
      </c>
      <c r="E1211" s="339" t="s">
        <v>1527</v>
      </c>
      <c r="F1211" s="173">
        <v>75</v>
      </c>
      <c r="G1211" s="340"/>
      <c r="H1211" s="284">
        <f t="shared" si="99"/>
        <v>0</v>
      </c>
      <c r="O1211" s="214"/>
      <c r="V1211" s="325">
        <v>5265</v>
      </c>
      <c r="W1211" s="214">
        <f t="shared" si="96"/>
        <v>-5265</v>
      </c>
    </row>
    <row r="1212" spans="1:23" x14ac:dyDescent="0.25">
      <c r="A1212" s="283" t="s">
        <v>2848</v>
      </c>
      <c r="B1212" s="144" t="s">
        <v>2280</v>
      </c>
      <c r="C1212" s="145" t="s">
        <v>2668</v>
      </c>
      <c r="D1212" s="338" t="s">
        <v>2281</v>
      </c>
      <c r="E1212" s="339" t="s">
        <v>1527</v>
      </c>
      <c r="F1212" s="173">
        <v>75</v>
      </c>
      <c r="G1212" s="340"/>
      <c r="H1212" s="284">
        <f t="shared" si="99"/>
        <v>0</v>
      </c>
      <c r="O1212" s="214"/>
      <c r="V1212" s="325">
        <v>5893.5</v>
      </c>
      <c r="W1212" s="214">
        <f t="shared" si="96"/>
        <v>-5893.5</v>
      </c>
    </row>
    <row r="1213" spans="1:23" x14ac:dyDescent="0.25">
      <c r="A1213" s="283" t="s">
        <v>2849</v>
      </c>
      <c r="B1213" s="144" t="s">
        <v>2276</v>
      </c>
      <c r="C1213" s="145" t="s">
        <v>2668</v>
      </c>
      <c r="D1213" s="338" t="s">
        <v>2277</v>
      </c>
      <c r="E1213" s="339" t="s">
        <v>1502</v>
      </c>
      <c r="F1213" s="173">
        <v>2250</v>
      </c>
      <c r="G1213" s="340"/>
      <c r="H1213" s="284">
        <f t="shared" si="99"/>
        <v>0</v>
      </c>
      <c r="O1213" s="214"/>
      <c r="V1213" s="325">
        <v>55057.5</v>
      </c>
      <c r="W1213" s="214">
        <f t="shared" si="96"/>
        <v>-55057.5</v>
      </c>
    </row>
    <row r="1214" spans="1:23" x14ac:dyDescent="0.25">
      <c r="A1214" s="283" t="s">
        <v>2850</v>
      </c>
      <c r="B1214" s="144" t="s">
        <v>2284</v>
      </c>
      <c r="C1214" s="145" t="s">
        <v>2668</v>
      </c>
      <c r="D1214" s="338" t="s">
        <v>2285</v>
      </c>
      <c r="E1214" s="339" t="s">
        <v>1527</v>
      </c>
      <c r="F1214" s="173">
        <v>75</v>
      </c>
      <c r="G1214" s="340"/>
      <c r="H1214" s="284">
        <f t="shared" si="99"/>
        <v>0</v>
      </c>
      <c r="O1214" s="214"/>
      <c r="V1214" s="325">
        <v>11851.5</v>
      </c>
      <c r="W1214" s="214">
        <f t="shared" si="96"/>
        <v>-11851.5</v>
      </c>
    </row>
    <row r="1215" spans="1:23" x14ac:dyDescent="0.25">
      <c r="A1215" s="283" t="s">
        <v>2851</v>
      </c>
      <c r="B1215" s="144" t="s">
        <v>2286</v>
      </c>
      <c r="C1215" s="145" t="s">
        <v>2668</v>
      </c>
      <c r="D1215" s="338" t="s">
        <v>2287</v>
      </c>
      <c r="E1215" s="339" t="s">
        <v>1527</v>
      </c>
      <c r="F1215" s="173">
        <v>1</v>
      </c>
      <c r="G1215" s="340"/>
      <c r="H1215" s="284">
        <f t="shared" si="99"/>
        <v>0</v>
      </c>
      <c r="O1215" s="214"/>
      <c r="V1215" s="325">
        <v>3482.7</v>
      </c>
      <c r="W1215" s="214">
        <f t="shared" si="96"/>
        <v>-3482.7</v>
      </c>
    </row>
    <row r="1216" spans="1:23" x14ac:dyDescent="0.25">
      <c r="A1216" s="286" t="s">
        <v>3510</v>
      </c>
      <c r="B1216" s="146"/>
      <c r="C1216" s="146"/>
      <c r="D1216" s="147" t="s">
        <v>2727</v>
      </c>
      <c r="E1216" s="92"/>
      <c r="F1216" s="178"/>
      <c r="G1216" s="178"/>
      <c r="H1216" s="288">
        <f>SUM(H1217:H1224)</f>
        <v>0</v>
      </c>
      <c r="O1216" s="214"/>
      <c r="V1216" s="327">
        <v>48321.8</v>
      </c>
      <c r="W1216" s="214">
        <f t="shared" si="96"/>
        <v>-48321.8</v>
      </c>
    </row>
    <row r="1217" spans="1:23" x14ac:dyDescent="0.25">
      <c r="A1217" s="283" t="s">
        <v>3511</v>
      </c>
      <c r="B1217" s="144" t="s">
        <v>2312</v>
      </c>
      <c r="C1217" s="145" t="s">
        <v>2668</v>
      </c>
      <c r="D1217" s="338" t="s">
        <v>2313</v>
      </c>
      <c r="E1217" s="339" t="s">
        <v>1686</v>
      </c>
      <c r="F1217" s="173">
        <v>560</v>
      </c>
      <c r="G1217" s="340"/>
      <c r="H1217" s="284">
        <f t="shared" ref="H1217:H1224" si="100">ROUND((F1217*G1217),2)</f>
        <v>0</v>
      </c>
      <c r="O1217" s="214"/>
      <c r="V1217" s="325">
        <v>1719.2</v>
      </c>
      <c r="W1217" s="214">
        <f t="shared" si="96"/>
        <v>-1719.2</v>
      </c>
    </row>
    <row r="1218" spans="1:23" x14ac:dyDescent="0.25">
      <c r="A1218" s="283" t="s">
        <v>3512</v>
      </c>
      <c r="B1218" s="144" t="s">
        <v>2314</v>
      </c>
      <c r="C1218" s="145" t="s">
        <v>2668</v>
      </c>
      <c r="D1218" s="338" t="s">
        <v>2315</v>
      </c>
      <c r="E1218" s="339" t="s">
        <v>1656</v>
      </c>
      <c r="F1218" s="173">
        <v>384</v>
      </c>
      <c r="G1218" s="340"/>
      <c r="H1218" s="284">
        <f t="shared" si="100"/>
        <v>0</v>
      </c>
      <c r="O1218" s="214"/>
      <c r="V1218" s="325">
        <v>4677.12</v>
      </c>
      <c r="W1218" s="214">
        <f t="shared" si="96"/>
        <v>-4677.12</v>
      </c>
    </row>
    <row r="1219" spans="1:23" x14ac:dyDescent="0.25">
      <c r="A1219" s="283" t="s">
        <v>3513</v>
      </c>
      <c r="B1219" s="144" t="s">
        <v>2316</v>
      </c>
      <c r="C1219" s="145" t="s">
        <v>2668</v>
      </c>
      <c r="D1219" s="338" t="s">
        <v>2317</v>
      </c>
      <c r="E1219" s="339" t="s">
        <v>1656</v>
      </c>
      <c r="F1219" s="173">
        <v>348</v>
      </c>
      <c r="G1219" s="340"/>
      <c r="H1219" s="284">
        <f t="shared" si="100"/>
        <v>0</v>
      </c>
      <c r="O1219" s="214"/>
      <c r="V1219" s="325">
        <v>3271.2</v>
      </c>
      <c r="W1219" s="214">
        <f t="shared" si="96"/>
        <v>-3271.2</v>
      </c>
    </row>
    <row r="1220" spans="1:23" x14ac:dyDescent="0.25">
      <c r="A1220" s="283" t="s">
        <v>3514</v>
      </c>
      <c r="B1220" s="144" t="s">
        <v>2310</v>
      </c>
      <c r="C1220" s="145" t="s">
        <v>2668</v>
      </c>
      <c r="D1220" s="338" t="s">
        <v>2311</v>
      </c>
      <c r="E1220" s="339" t="s">
        <v>1527</v>
      </c>
      <c r="F1220" s="173">
        <v>24</v>
      </c>
      <c r="G1220" s="340"/>
      <c r="H1220" s="284">
        <f t="shared" si="100"/>
        <v>0</v>
      </c>
      <c r="O1220" s="214"/>
      <c r="V1220" s="325">
        <v>15196.08</v>
      </c>
      <c r="W1220" s="214">
        <f t="shared" si="96"/>
        <v>-15196.08</v>
      </c>
    </row>
    <row r="1221" spans="1:23" x14ac:dyDescent="0.25">
      <c r="A1221" s="283" t="s">
        <v>3515</v>
      </c>
      <c r="B1221" s="144" t="s">
        <v>2306</v>
      </c>
      <c r="C1221" s="145" t="s">
        <v>2668</v>
      </c>
      <c r="D1221" s="338" t="s">
        <v>2307</v>
      </c>
      <c r="E1221" s="339" t="s">
        <v>1527</v>
      </c>
      <c r="F1221" s="173">
        <v>35</v>
      </c>
      <c r="G1221" s="340"/>
      <c r="H1221" s="284">
        <f t="shared" si="100"/>
        <v>0</v>
      </c>
      <c r="O1221" s="214"/>
      <c r="V1221" s="325">
        <v>6969.2</v>
      </c>
      <c r="W1221" s="214">
        <f t="shared" si="96"/>
        <v>-6969.2</v>
      </c>
    </row>
    <row r="1222" spans="1:23" x14ac:dyDescent="0.25">
      <c r="A1222" s="283" t="s">
        <v>3516</v>
      </c>
      <c r="B1222" s="144" t="s">
        <v>2302</v>
      </c>
      <c r="C1222" s="145" t="s">
        <v>2668</v>
      </c>
      <c r="D1222" s="338" t="s">
        <v>2303</v>
      </c>
      <c r="E1222" s="339" t="s">
        <v>1527</v>
      </c>
      <c r="F1222" s="173">
        <v>54</v>
      </c>
      <c r="G1222" s="340"/>
      <c r="H1222" s="284">
        <f t="shared" si="100"/>
        <v>0</v>
      </c>
      <c r="O1222" s="214"/>
      <c r="V1222" s="325">
        <v>10200.06</v>
      </c>
      <c r="W1222" s="214">
        <f t="shared" si="96"/>
        <v>-10200.06</v>
      </c>
    </row>
    <row r="1223" spans="1:23" x14ac:dyDescent="0.25">
      <c r="A1223" s="283" t="s">
        <v>3517</v>
      </c>
      <c r="B1223" s="144" t="s">
        <v>2308</v>
      </c>
      <c r="C1223" s="145" t="s">
        <v>2668</v>
      </c>
      <c r="D1223" s="338" t="s">
        <v>2309</v>
      </c>
      <c r="E1223" s="339" t="s">
        <v>1527</v>
      </c>
      <c r="F1223" s="173">
        <v>1</v>
      </c>
      <c r="G1223" s="340"/>
      <c r="H1223" s="284">
        <f t="shared" si="100"/>
        <v>0</v>
      </c>
      <c r="O1223" s="214"/>
      <c r="V1223" s="325">
        <v>236.66</v>
      </c>
      <c r="W1223" s="214">
        <f t="shared" si="96"/>
        <v>-236.66</v>
      </c>
    </row>
    <row r="1224" spans="1:23" x14ac:dyDescent="0.25">
      <c r="A1224" s="283" t="s">
        <v>3518</v>
      </c>
      <c r="B1224" s="144" t="s">
        <v>2304</v>
      </c>
      <c r="C1224" s="145" t="s">
        <v>2668</v>
      </c>
      <c r="D1224" s="338" t="s">
        <v>2305</v>
      </c>
      <c r="E1224" s="339" t="s">
        <v>1527</v>
      </c>
      <c r="F1224" s="173">
        <v>4</v>
      </c>
      <c r="G1224" s="340"/>
      <c r="H1224" s="284">
        <f t="shared" si="100"/>
        <v>0</v>
      </c>
      <c r="O1224" s="214"/>
      <c r="V1224" s="325">
        <v>6052.28</v>
      </c>
      <c r="W1224" s="214">
        <f t="shared" si="96"/>
        <v>-6052.28</v>
      </c>
    </row>
    <row r="1225" spans="1:23" x14ac:dyDescent="0.25">
      <c r="A1225" s="286" t="s">
        <v>3519</v>
      </c>
      <c r="B1225" s="146"/>
      <c r="C1225" s="146"/>
      <c r="D1225" s="147" t="s">
        <v>2419</v>
      </c>
      <c r="E1225" s="92"/>
      <c r="F1225" s="178"/>
      <c r="G1225" s="178"/>
      <c r="H1225" s="288">
        <f>SUM(H1226:H1234)</f>
        <v>0</v>
      </c>
      <c r="O1225" s="214"/>
      <c r="V1225" s="327">
        <v>51908.05</v>
      </c>
      <c r="W1225" s="214">
        <f t="shared" si="96"/>
        <v>-51908.05</v>
      </c>
    </row>
    <row r="1226" spans="1:23" ht="48" x14ac:dyDescent="0.25">
      <c r="A1226" s="283" t="s">
        <v>3520</v>
      </c>
      <c r="B1226" s="144" t="s">
        <v>2728</v>
      </c>
      <c r="C1226" s="145" t="s">
        <v>2661</v>
      </c>
      <c r="D1226" s="142" t="s">
        <v>3669</v>
      </c>
      <c r="E1226" s="143" t="s">
        <v>3605</v>
      </c>
      <c r="F1226" s="173">
        <v>1</v>
      </c>
      <c r="G1226" s="184"/>
      <c r="H1226" s="284">
        <f t="shared" ref="H1226:H1234" si="101">ROUND((F1226*G1226),2)</f>
        <v>0</v>
      </c>
      <c r="O1226" s="214"/>
      <c r="V1226" s="325">
        <v>5869.37</v>
      </c>
      <c r="W1226" s="214">
        <f t="shared" si="96"/>
        <v>-5869.37</v>
      </c>
    </row>
    <row r="1227" spans="1:23" ht="48" x14ac:dyDescent="0.25">
      <c r="A1227" s="283" t="s">
        <v>3521</v>
      </c>
      <c r="B1227" s="144" t="s">
        <v>2729</v>
      </c>
      <c r="C1227" s="145" t="s">
        <v>2661</v>
      </c>
      <c r="D1227" s="142" t="s">
        <v>3670</v>
      </c>
      <c r="E1227" s="143" t="s">
        <v>3605</v>
      </c>
      <c r="F1227" s="173">
        <v>1</v>
      </c>
      <c r="G1227" s="184"/>
      <c r="H1227" s="284">
        <f t="shared" si="101"/>
        <v>0</v>
      </c>
      <c r="O1227" s="214"/>
      <c r="V1227" s="325">
        <v>4117.72</v>
      </c>
      <c r="W1227" s="214">
        <f t="shared" si="96"/>
        <v>-4117.72</v>
      </c>
    </row>
    <row r="1228" spans="1:23" ht="48" x14ac:dyDescent="0.25">
      <c r="A1228" s="283" t="s">
        <v>3522</v>
      </c>
      <c r="B1228" s="144" t="s">
        <v>2730</v>
      </c>
      <c r="C1228" s="145" t="s">
        <v>2661</v>
      </c>
      <c r="D1228" s="142" t="s">
        <v>3671</v>
      </c>
      <c r="E1228" s="143" t="s">
        <v>3605</v>
      </c>
      <c r="F1228" s="173">
        <v>1</v>
      </c>
      <c r="G1228" s="184"/>
      <c r="H1228" s="284">
        <f t="shared" si="101"/>
        <v>0</v>
      </c>
      <c r="O1228" s="214"/>
      <c r="V1228" s="325">
        <v>5869.37</v>
      </c>
      <c r="W1228" s="214">
        <f t="shared" si="96"/>
        <v>-5869.37</v>
      </c>
    </row>
    <row r="1229" spans="1:23" ht="48" x14ac:dyDescent="0.25">
      <c r="A1229" s="283" t="s">
        <v>3523</v>
      </c>
      <c r="B1229" s="144" t="s">
        <v>2731</v>
      </c>
      <c r="C1229" s="145" t="s">
        <v>2661</v>
      </c>
      <c r="D1229" s="142" t="s">
        <v>3672</v>
      </c>
      <c r="E1229" s="143" t="s">
        <v>3605</v>
      </c>
      <c r="F1229" s="173">
        <v>1</v>
      </c>
      <c r="G1229" s="184"/>
      <c r="H1229" s="284">
        <f t="shared" si="101"/>
        <v>0</v>
      </c>
      <c r="O1229" s="214"/>
      <c r="V1229" s="325">
        <v>4117.72</v>
      </c>
      <c r="W1229" s="214">
        <f t="shared" si="96"/>
        <v>-4117.72</v>
      </c>
    </row>
    <row r="1230" spans="1:23" ht="48" x14ac:dyDescent="0.25">
      <c r="A1230" s="283" t="s">
        <v>3524</v>
      </c>
      <c r="B1230" s="144" t="s">
        <v>2732</v>
      </c>
      <c r="C1230" s="145" t="s">
        <v>2661</v>
      </c>
      <c r="D1230" s="142" t="s">
        <v>3673</v>
      </c>
      <c r="E1230" s="143" t="s">
        <v>3605</v>
      </c>
      <c r="F1230" s="173">
        <v>2</v>
      </c>
      <c r="G1230" s="184"/>
      <c r="H1230" s="284">
        <f t="shared" si="101"/>
        <v>0</v>
      </c>
      <c r="O1230" s="214"/>
      <c r="V1230" s="325">
        <v>11738.74</v>
      </c>
      <c r="W1230" s="214">
        <f t="shared" ref="W1230:W1286" si="102">H1230-V1230</f>
        <v>-11738.74</v>
      </c>
    </row>
    <row r="1231" spans="1:23" ht="48" x14ac:dyDescent="0.25">
      <c r="A1231" s="283" t="s">
        <v>3525</v>
      </c>
      <c r="B1231" s="144" t="s">
        <v>2733</v>
      </c>
      <c r="C1231" s="145" t="s">
        <v>2661</v>
      </c>
      <c r="D1231" s="142" t="s">
        <v>3674</v>
      </c>
      <c r="E1231" s="143" t="s">
        <v>3605</v>
      </c>
      <c r="F1231" s="173">
        <v>2</v>
      </c>
      <c r="G1231" s="184"/>
      <c r="H1231" s="284">
        <f t="shared" si="101"/>
        <v>0</v>
      </c>
      <c r="O1231" s="214"/>
      <c r="V1231" s="325">
        <v>8235.44</v>
      </c>
      <c r="W1231" s="214">
        <f t="shared" si="102"/>
        <v>-8235.44</v>
      </c>
    </row>
    <row r="1232" spans="1:23" ht="48" x14ac:dyDescent="0.25">
      <c r="A1232" s="283" t="s">
        <v>3526</v>
      </c>
      <c r="B1232" s="144" t="s">
        <v>2734</v>
      </c>
      <c r="C1232" s="145" t="s">
        <v>2661</v>
      </c>
      <c r="D1232" s="142" t="s">
        <v>3675</v>
      </c>
      <c r="E1232" s="143" t="s">
        <v>3605</v>
      </c>
      <c r="F1232" s="173">
        <v>1</v>
      </c>
      <c r="G1232" s="184"/>
      <c r="H1232" s="284">
        <f t="shared" si="101"/>
        <v>0</v>
      </c>
      <c r="O1232" s="214"/>
      <c r="V1232" s="325">
        <v>5869.37</v>
      </c>
      <c r="W1232" s="214">
        <f t="shared" si="102"/>
        <v>-5869.37</v>
      </c>
    </row>
    <row r="1233" spans="1:23" ht="48" x14ac:dyDescent="0.25">
      <c r="A1233" s="283" t="s">
        <v>3527</v>
      </c>
      <c r="B1233" s="144" t="s">
        <v>2735</v>
      </c>
      <c r="C1233" s="145" t="s">
        <v>2661</v>
      </c>
      <c r="D1233" s="142" t="s">
        <v>3676</v>
      </c>
      <c r="E1233" s="143" t="s">
        <v>3605</v>
      </c>
      <c r="F1233" s="173">
        <v>1</v>
      </c>
      <c r="G1233" s="184"/>
      <c r="H1233" s="284">
        <f t="shared" si="101"/>
        <v>0</v>
      </c>
      <c r="O1233" s="214"/>
      <c r="V1233" s="325">
        <v>4117.72</v>
      </c>
      <c r="W1233" s="214">
        <f t="shared" si="102"/>
        <v>-4117.72</v>
      </c>
    </row>
    <row r="1234" spans="1:23" x14ac:dyDescent="0.25">
      <c r="A1234" s="283" t="s">
        <v>3528</v>
      </c>
      <c r="B1234" s="153" t="s">
        <v>2736</v>
      </c>
      <c r="C1234" s="145" t="s">
        <v>2661</v>
      </c>
      <c r="D1234" s="142" t="s">
        <v>3677</v>
      </c>
      <c r="E1234" s="143" t="s">
        <v>3605</v>
      </c>
      <c r="F1234" s="173">
        <v>5</v>
      </c>
      <c r="G1234" s="184"/>
      <c r="H1234" s="284">
        <f t="shared" si="101"/>
        <v>0</v>
      </c>
      <c r="O1234" s="214"/>
      <c r="V1234" s="325">
        <v>1972.6</v>
      </c>
      <c r="W1234" s="214">
        <f t="shared" si="102"/>
        <v>-1972.6</v>
      </c>
    </row>
    <row r="1235" spans="1:23" x14ac:dyDescent="0.25">
      <c r="A1235" s="291">
        <v>7</v>
      </c>
      <c r="B1235" s="221" t="s">
        <v>1856</v>
      </c>
      <c r="C1235" s="137"/>
      <c r="D1235" s="150"/>
      <c r="E1235" s="151"/>
      <c r="F1235" s="176"/>
      <c r="G1235" s="177"/>
      <c r="H1235" s="282">
        <f>SUM(H1236:H1240)</f>
        <v>0</v>
      </c>
      <c r="O1235" s="214"/>
      <c r="V1235" s="324">
        <v>1235361.8799999999</v>
      </c>
      <c r="W1235" s="214">
        <f t="shared" si="102"/>
        <v>-1235361.8799999999</v>
      </c>
    </row>
    <row r="1236" spans="1:23" x14ac:dyDescent="0.25">
      <c r="A1236" s="285" t="s">
        <v>2783</v>
      </c>
      <c r="B1236" s="144" t="s">
        <v>1857</v>
      </c>
      <c r="C1236" s="145" t="s">
        <v>2668</v>
      </c>
      <c r="D1236" s="338" t="s">
        <v>1858</v>
      </c>
      <c r="E1236" s="339" t="s">
        <v>1507</v>
      </c>
      <c r="F1236" s="173">
        <v>20380.060000000001</v>
      </c>
      <c r="G1236" s="340"/>
      <c r="H1236" s="284">
        <f>ROUND((F1236*G1236),2)</f>
        <v>0</v>
      </c>
      <c r="O1236" s="214"/>
      <c r="V1236" s="325">
        <v>341977.41</v>
      </c>
      <c r="W1236" s="214">
        <f t="shared" si="102"/>
        <v>-341977.41</v>
      </c>
    </row>
    <row r="1237" spans="1:23" x14ac:dyDescent="0.25">
      <c r="A1237" s="285" t="s">
        <v>2784</v>
      </c>
      <c r="B1237" s="144" t="s">
        <v>1860</v>
      </c>
      <c r="C1237" s="145" t="s">
        <v>2668</v>
      </c>
      <c r="D1237" s="338" t="s">
        <v>1861</v>
      </c>
      <c r="E1237" s="339" t="s">
        <v>1507</v>
      </c>
      <c r="F1237" s="173">
        <v>23624.06</v>
      </c>
      <c r="G1237" s="340"/>
      <c r="H1237" s="284">
        <f>ROUND((F1237*G1237),2)</f>
        <v>0</v>
      </c>
      <c r="O1237" s="214"/>
      <c r="V1237" s="325">
        <v>735653.23</v>
      </c>
      <c r="W1237" s="214">
        <f t="shared" si="102"/>
        <v>-735653.23</v>
      </c>
    </row>
    <row r="1238" spans="1:23" x14ac:dyDescent="0.25">
      <c r="A1238" s="285" t="s">
        <v>2785</v>
      </c>
      <c r="B1238" s="144" t="s">
        <v>1750</v>
      </c>
      <c r="C1238" s="145" t="s">
        <v>2668</v>
      </c>
      <c r="D1238" s="338" t="s">
        <v>1751</v>
      </c>
      <c r="E1238" s="339" t="s">
        <v>1507</v>
      </c>
      <c r="F1238" s="173">
        <v>1959</v>
      </c>
      <c r="G1238" s="340"/>
      <c r="H1238" s="284">
        <f>ROUND((F1238*G1238),2)</f>
        <v>0</v>
      </c>
      <c r="O1238" s="214"/>
      <c r="V1238" s="325">
        <v>64666.59</v>
      </c>
      <c r="W1238" s="214">
        <f t="shared" si="102"/>
        <v>-64666.59</v>
      </c>
    </row>
    <row r="1239" spans="1:23" x14ac:dyDescent="0.25">
      <c r="A1239" s="285" t="s">
        <v>2786</v>
      </c>
      <c r="B1239" s="144" t="s">
        <v>1864</v>
      </c>
      <c r="C1239" s="145" t="s">
        <v>2668</v>
      </c>
      <c r="D1239" s="338" t="s">
        <v>1865</v>
      </c>
      <c r="E1239" s="339" t="s">
        <v>1507</v>
      </c>
      <c r="F1239" s="173">
        <v>2010.47</v>
      </c>
      <c r="G1239" s="340"/>
      <c r="H1239" s="284">
        <f>ROUND((F1239*G1239),2)</f>
        <v>0</v>
      </c>
      <c r="O1239" s="214"/>
      <c r="V1239" s="325">
        <v>92019.21</v>
      </c>
      <c r="W1239" s="214">
        <f t="shared" si="102"/>
        <v>-92019.21</v>
      </c>
    </row>
    <row r="1240" spans="1:23" x14ac:dyDescent="0.25">
      <c r="A1240" s="285" t="s">
        <v>2852</v>
      </c>
      <c r="B1240" s="144" t="s">
        <v>2416</v>
      </c>
      <c r="C1240" s="145" t="s">
        <v>2668</v>
      </c>
      <c r="D1240" s="338" t="s">
        <v>2417</v>
      </c>
      <c r="E1240" s="339" t="s">
        <v>1527</v>
      </c>
      <c r="F1240" s="173">
        <v>16</v>
      </c>
      <c r="G1240" s="340"/>
      <c r="H1240" s="284">
        <f>ROUND((F1240*G1240),2)</f>
        <v>0</v>
      </c>
      <c r="O1240" s="214"/>
      <c r="V1240" s="325">
        <v>1045.44</v>
      </c>
      <c r="W1240" s="214">
        <f t="shared" si="102"/>
        <v>-1045.44</v>
      </c>
    </row>
    <row r="1241" spans="1:23" x14ac:dyDescent="0.25">
      <c r="A1241" s="291">
        <v>8</v>
      </c>
      <c r="B1241" s="137" t="s">
        <v>2737</v>
      </c>
      <c r="C1241" s="137"/>
      <c r="D1241" s="150"/>
      <c r="E1241" s="151"/>
      <c r="F1241" s="176"/>
      <c r="G1241" s="177"/>
      <c r="H1241" s="282">
        <f>SUM(H1242:H1247)</f>
        <v>0</v>
      </c>
      <c r="O1241" s="214"/>
      <c r="V1241" s="324">
        <v>131964.91</v>
      </c>
      <c r="W1241" s="214">
        <f t="shared" si="102"/>
        <v>-131964.91</v>
      </c>
    </row>
    <row r="1242" spans="1:23" x14ac:dyDescent="0.25">
      <c r="A1242" s="283" t="s">
        <v>2787</v>
      </c>
      <c r="B1242" s="144" t="s">
        <v>2325</v>
      </c>
      <c r="C1242" s="145" t="s">
        <v>2668</v>
      </c>
      <c r="D1242" s="338" t="s">
        <v>2326</v>
      </c>
      <c r="E1242" s="339" t="s">
        <v>1507</v>
      </c>
      <c r="F1242" s="173">
        <v>15440.7</v>
      </c>
      <c r="G1242" s="340"/>
      <c r="H1242" s="284">
        <f t="shared" ref="H1242:H1247" si="103">ROUND((F1242*G1242),2)</f>
        <v>0</v>
      </c>
      <c r="O1242" s="214"/>
      <c r="V1242" s="325">
        <v>110864.23</v>
      </c>
      <c r="W1242" s="214">
        <f t="shared" si="102"/>
        <v>-110864.23</v>
      </c>
    </row>
    <row r="1243" spans="1:23" ht="24" x14ac:dyDescent="0.25">
      <c r="A1243" s="283" t="s">
        <v>2788</v>
      </c>
      <c r="B1243" s="144" t="s">
        <v>2738</v>
      </c>
      <c r="C1243" s="145" t="s">
        <v>2661</v>
      </c>
      <c r="D1243" s="142" t="s">
        <v>3678</v>
      </c>
      <c r="E1243" s="143" t="s">
        <v>3605</v>
      </c>
      <c r="F1243" s="173">
        <v>109</v>
      </c>
      <c r="G1243" s="184"/>
      <c r="H1243" s="284">
        <f t="shared" si="103"/>
        <v>0</v>
      </c>
      <c r="O1243" s="214"/>
      <c r="V1243" s="325">
        <v>995.17</v>
      </c>
      <c r="W1243" s="214">
        <f t="shared" si="102"/>
        <v>-995.17</v>
      </c>
    </row>
    <row r="1244" spans="1:23" ht="24" x14ac:dyDescent="0.25">
      <c r="A1244" s="283" t="s">
        <v>2789</v>
      </c>
      <c r="B1244" s="144" t="s">
        <v>2412</v>
      </c>
      <c r="C1244" s="145" t="s">
        <v>2668</v>
      </c>
      <c r="D1244" s="338" t="s">
        <v>2413</v>
      </c>
      <c r="E1244" s="339" t="s">
        <v>1527</v>
      </c>
      <c r="F1244" s="173">
        <v>578</v>
      </c>
      <c r="G1244" s="340"/>
      <c r="H1244" s="284">
        <f t="shared" si="103"/>
        <v>0</v>
      </c>
      <c r="O1244" s="214"/>
      <c r="V1244" s="325">
        <v>7878.14</v>
      </c>
      <c r="W1244" s="214">
        <f t="shared" si="102"/>
        <v>-7878.14</v>
      </c>
    </row>
    <row r="1245" spans="1:23" ht="24" x14ac:dyDescent="0.25">
      <c r="A1245" s="283" t="s">
        <v>2790</v>
      </c>
      <c r="B1245" s="141" t="s">
        <v>2414</v>
      </c>
      <c r="C1245" s="145" t="s">
        <v>2668</v>
      </c>
      <c r="D1245" s="338" t="s">
        <v>2415</v>
      </c>
      <c r="E1245" s="339" t="s">
        <v>1527</v>
      </c>
      <c r="F1245" s="173">
        <v>763</v>
      </c>
      <c r="G1245" s="340"/>
      <c r="H1245" s="284">
        <f t="shared" si="103"/>
        <v>0</v>
      </c>
      <c r="O1245" s="214"/>
      <c r="V1245" s="325">
        <v>10041.08</v>
      </c>
      <c r="W1245" s="214">
        <f t="shared" si="102"/>
        <v>-10041.08</v>
      </c>
    </row>
    <row r="1246" spans="1:23" ht="24" x14ac:dyDescent="0.25">
      <c r="A1246" s="283" t="s">
        <v>2791</v>
      </c>
      <c r="B1246" s="144" t="s">
        <v>2739</v>
      </c>
      <c r="C1246" s="145" t="s">
        <v>2661</v>
      </c>
      <c r="D1246" s="142" t="s">
        <v>3679</v>
      </c>
      <c r="E1246" s="143" t="s">
        <v>3605</v>
      </c>
      <c r="F1246" s="173">
        <v>99</v>
      </c>
      <c r="G1246" s="184"/>
      <c r="H1246" s="284">
        <f t="shared" si="103"/>
        <v>0</v>
      </c>
      <c r="O1246" s="214"/>
      <c r="V1246" s="325">
        <v>1709.73</v>
      </c>
      <c r="W1246" s="214">
        <f t="shared" si="102"/>
        <v>-1709.73</v>
      </c>
    </row>
    <row r="1247" spans="1:23" ht="24" x14ac:dyDescent="0.25">
      <c r="A1247" s="283" t="s">
        <v>3529</v>
      </c>
      <c r="B1247" s="144" t="s">
        <v>2740</v>
      </c>
      <c r="C1247" s="145" t="s">
        <v>2661</v>
      </c>
      <c r="D1247" s="142" t="s">
        <v>3680</v>
      </c>
      <c r="E1247" s="143" t="s">
        <v>3605</v>
      </c>
      <c r="F1247" s="173">
        <v>23</v>
      </c>
      <c r="G1247" s="184"/>
      <c r="H1247" s="284">
        <f t="shared" si="103"/>
        <v>0</v>
      </c>
      <c r="O1247" s="214"/>
      <c r="V1247" s="325">
        <v>476.56</v>
      </c>
      <c r="W1247" s="214">
        <f t="shared" si="102"/>
        <v>-476.56</v>
      </c>
    </row>
    <row r="1248" spans="1:23" x14ac:dyDescent="0.25">
      <c r="A1248" s="291">
        <v>9</v>
      </c>
      <c r="B1248" s="137" t="s">
        <v>2741</v>
      </c>
      <c r="C1248" s="137"/>
      <c r="D1248" s="150"/>
      <c r="E1248" s="151"/>
      <c r="F1248" s="176"/>
      <c r="G1248" s="177"/>
      <c r="H1248" s="282">
        <f>SUM(H1249)</f>
        <v>0</v>
      </c>
      <c r="O1248" s="214"/>
      <c r="V1248" s="324">
        <v>138814.23000000001</v>
      </c>
      <c r="W1248" s="214">
        <f t="shared" si="102"/>
        <v>-138814.23000000001</v>
      </c>
    </row>
    <row r="1249" spans="1:23" x14ac:dyDescent="0.25">
      <c r="A1249" s="283" t="s">
        <v>2792</v>
      </c>
      <c r="B1249" s="141" t="s">
        <v>2742</v>
      </c>
      <c r="C1249" s="145" t="s">
        <v>2661</v>
      </c>
      <c r="D1249" s="142" t="s">
        <v>3681</v>
      </c>
      <c r="E1249" s="143" t="s">
        <v>3605</v>
      </c>
      <c r="F1249" s="173">
        <v>213</v>
      </c>
      <c r="G1249" s="184"/>
      <c r="H1249" s="284">
        <f>ROUND((F1249*G1249),2)</f>
        <v>0</v>
      </c>
      <c r="O1249" s="214"/>
      <c r="V1249" s="325">
        <v>138814.23000000001</v>
      </c>
      <c r="W1249" s="214">
        <f t="shared" si="102"/>
        <v>-138814.23000000001</v>
      </c>
    </row>
    <row r="1250" spans="1:23" x14ac:dyDescent="0.25">
      <c r="A1250" s="291">
        <v>10</v>
      </c>
      <c r="B1250" s="137" t="s">
        <v>2743</v>
      </c>
      <c r="C1250" s="137"/>
      <c r="D1250" s="150"/>
      <c r="E1250" s="151"/>
      <c r="F1250" s="176"/>
      <c r="G1250" s="177"/>
      <c r="H1250" s="282">
        <f>SUM(H1251:H1263)</f>
        <v>0</v>
      </c>
      <c r="O1250" s="214"/>
      <c r="V1250" s="324">
        <v>69350</v>
      </c>
      <c r="W1250" s="214">
        <f t="shared" si="102"/>
        <v>-69350</v>
      </c>
    </row>
    <row r="1251" spans="1:23" x14ac:dyDescent="0.25">
      <c r="A1251" s="283" t="s">
        <v>2793</v>
      </c>
      <c r="B1251" s="144" t="s">
        <v>2744</v>
      </c>
      <c r="C1251" s="145" t="s">
        <v>2661</v>
      </c>
      <c r="D1251" s="142" t="s">
        <v>3682</v>
      </c>
      <c r="E1251" s="143" t="s">
        <v>3605</v>
      </c>
      <c r="F1251" s="173">
        <v>1</v>
      </c>
      <c r="G1251" s="184"/>
      <c r="H1251" s="284">
        <f t="shared" ref="H1251:H1263" si="104">ROUND((F1251*G1251),2)</f>
        <v>0</v>
      </c>
      <c r="O1251" s="214"/>
      <c r="V1251" s="325">
        <v>6700</v>
      </c>
      <c r="W1251" s="214">
        <f t="shared" si="102"/>
        <v>-6700</v>
      </c>
    </row>
    <row r="1252" spans="1:23" x14ac:dyDescent="0.25">
      <c r="A1252" s="283" t="s">
        <v>3530</v>
      </c>
      <c r="B1252" s="144" t="s">
        <v>2745</v>
      </c>
      <c r="C1252" s="145" t="s">
        <v>2661</v>
      </c>
      <c r="D1252" s="142" t="s">
        <v>3683</v>
      </c>
      <c r="E1252" s="143" t="s">
        <v>3605</v>
      </c>
      <c r="F1252" s="173">
        <v>1</v>
      </c>
      <c r="G1252" s="184"/>
      <c r="H1252" s="284">
        <f t="shared" si="104"/>
        <v>0</v>
      </c>
      <c r="O1252" s="214"/>
      <c r="V1252" s="325">
        <v>4450</v>
      </c>
      <c r="W1252" s="214">
        <f t="shared" si="102"/>
        <v>-4450</v>
      </c>
    </row>
    <row r="1253" spans="1:23" x14ac:dyDescent="0.25">
      <c r="A1253" s="283" t="s">
        <v>1518</v>
      </c>
      <c r="B1253" s="144" t="s">
        <v>2746</v>
      </c>
      <c r="C1253" s="145" t="s">
        <v>2661</v>
      </c>
      <c r="D1253" s="142" t="s">
        <v>3684</v>
      </c>
      <c r="E1253" s="143" t="s">
        <v>3605</v>
      </c>
      <c r="F1253" s="173">
        <v>1</v>
      </c>
      <c r="G1253" s="184"/>
      <c r="H1253" s="284">
        <f t="shared" si="104"/>
        <v>0</v>
      </c>
      <c r="O1253" s="214"/>
      <c r="V1253" s="325">
        <v>9500</v>
      </c>
      <c r="W1253" s="214">
        <f t="shared" si="102"/>
        <v>-9500</v>
      </c>
    </row>
    <row r="1254" spans="1:23" x14ac:dyDescent="0.25">
      <c r="A1254" s="283" t="s">
        <v>1519</v>
      </c>
      <c r="B1254" s="144" t="s">
        <v>2747</v>
      </c>
      <c r="C1254" s="145" t="s">
        <v>2661</v>
      </c>
      <c r="D1254" s="142" t="s">
        <v>3685</v>
      </c>
      <c r="E1254" s="143" t="s">
        <v>3605</v>
      </c>
      <c r="F1254" s="173">
        <v>1</v>
      </c>
      <c r="G1254" s="184"/>
      <c r="H1254" s="284">
        <f t="shared" si="104"/>
        <v>0</v>
      </c>
      <c r="O1254" s="214"/>
      <c r="V1254" s="325">
        <v>3300</v>
      </c>
      <c r="W1254" s="214">
        <f t="shared" si="102"/>
        <v>-3300</v>
      </c>
    </row>
    <row r="1255" spans="1:23" x14ac:dyDescent="0.25">
      <c r="A1255" s="283" t="s">
        <v>3531</v>
      </c>
      <c r="B1255" s="144" t="s">
        <v>2748</v>
      </c>
      <c r="C1255" s="145" t="s">
        <v>2661</v>
      </c>
      <c r="D1255" s="142" t="s">
        <v>3686</v>
      </c>
      <c r="E1255" s="143" t="s">
        <v>3605</v>
      </c>
      <c r="F1255" s="173">
        <v>1</v>
      </c>
      <c r="G1255" s="184"/>
      <c r="H1255" s="284">
        <f t="shared" si="104"/>
        <v>0</v>
      </c>
      <c r="O1255" s="214"/>
      <c r="V1255" s="325">
        <v>3000</v>
      </c>
      <c r="W1255" s="214">
        <f t="shared" si="102"/>
        <v>-3000</v>
      </c>
    </row>
    <row r="1256" spans="1:23" x14ac:dyDescent="0.25">
      <c r="A1256" s="283" t="s">
        <v>3532</v>
      </c>
      <c r="B1256" s="144" t="s">
        <v>2749</v>
      </c>
      <c r="C1256" s="145" t="s">
        <v>2661</v>
      </c>
      <c r="D1256" s="142" t="s">
        <v>3687</v>
      </c>
      <c r="E1256" s="143" t="s">
        <v>3605</v>
      </c>
      <c r="F1256" s="173">
        <v>1</v>
      </c>
      <c r="G1256" s="184"/>
      <c r="H1256" s="284">
        <f t="shared" si="104"/>
        <v>0</v>
      </c>
      <c r="O1256" s="214"/>
      <c r="V1256" s="325">
        <v>3200</v>
      </c>
      <c r="W1256" s="214">
        <f t="shared" si="102"/>
        <v>-3200</v>
      </c>
    </row>
    <row r="1257" spans="1:23" x14ac:dyDescent="0.25">
      <c r="A1257" s="283" t="s">
        <v>3533</v>
      </c>
      <c r="B1257" s="144" t="s">
        <v>2750</v>
      </c>
      <c r="C1257" s="145" t="s">
        <v>2661</v>
      </c>
      <c r="D1257" s="142" t="s">
        <v>3688</v>
      </c>
      <c r="E1257" s="143" t="s">
        <v>3605</v>
      </c>
      <c r="F1257" s="173">
        <v>1</v>
      </c>
      <c r="G1257" s="184"/>
      <c r="H1257" s="284">
        <f t="shared" si="104"/>
        <v>0</v>
      </c>
      <c r="O1257" s="214"/>
      <c r="V1257" s="325">
        <v>3800</v>
      </c>
      <c r="W1257" s="214">
        <f t="shared" si="102"/>
        <v>-3800</v>
      </c>
    </row>
    <row r="1258" spans="1:23" x14ac:dyDescent="0.25">
      <c r="A1258" s="283" t="s">
        <v>3534</v>
      </c>
      <c r="B1258" s="144" t="s">
        <v>2751</v>
      </c>
      <c r="C1258" s="145" t="s">
        <v>2661</v>
      </c>
      <c r="D1258" s="142" t="s">
        <v>3689</v>
      </c>
      <c r="E1258" s="143" t="s">
        <v>3605</v>
      </c>
      <c r="F1258" s="173">
        <v>1</v>
      </c>
      <c r="G1258" s="184"/>
      <c r="H1258" s="284">
        <f t="shared" si="104"/>
        <v>0</v>
      </c>
      <c r="O1258" s="214"/>
      <c r="V1258" s="325">
        <v>3300</v>
      </c>
      <c r="W1258" s="214">
        <f t="shared" si="102"/>
        <v>-3300</v>
      </c>
    </row>
    <row r="1259" spans="1:23" x14ac:dyDescent="0.25">
      <c r="A1259" s="283" t="s">
        <v>3535</v>
      </c>
      <c r="B1259" s="144" t="s">
        <v>2752</v>
      </c>
      <c r="C1259" s="145" t="s">
        <v>2661</v>
      </c>
      <c r="D1259" s="142" t="s">
        <v>3690</v>
      </c>
      <c r="E1259" s="143" t="s">
        <v>3605</v>
      </c>
      <c r="F1259" s="173">
        <v>1</v>
      </c>
      <c r="G1259" s="184"/>
      <c r="H1259" s="284">
        <f t="shared" si="104"/>
        <v>0</v>
      </c>
      <c r="O1259" s="214"/>
      <c r="V1259" s="325">
        <v>3200</v>
      </c>
      <c r="W1259" s="214">
        <f t="shared" si="102"/>
        <v>-3200</v>
      </c>
    </row>
    <row r="1260" spans="1:23" x14ac:dyDescent="0.25">
      <c r="A1260" s="283" t="s">
        <v>3536</v>
      </c>
      <c r="B1260" s="144" t="s">
        <v>2753</v>
      </c>
      <c r="C1260" s="145" t="s">
        <v>2661</v>
      </c>
      <c r="D1260" s="142" t="s">
        <v>3691</v>
      </c>
      <c r="E1260" s="143" t="s">
        <v>3605</v>
      </c>
      <c r="F1260" s="173">
        <v>1</v>
      </c>
      <c r="G1260" s="184"/>
      <c r="H1260" s="284">
        <f t="shared" si="104"/>
        <v>0</v>
      </c>
      <c r="O1260" s="214"/>
      <c r="V1260" s="325">
        <v>1500</v>
      </c>
      <c r="W1260" s="214">
        <f t="shared" si="102"/>
        <v>-1500</v>
      </c>
    </row>
    <row r="1261" spans="1:23" x14ac:dyDescent="0.25">
      <c r="A1261" s="283" t="s">
        <v>3537</v>
      </c>
      <c r="B1261" s="144" t="s">
        <v>2754</v>
      </c>
      <c r="C1261" s="145" t="s">
        <v>2661</v>
      </c>
      <c r="D1261" s="142" t="s">
        <v>3692</v>
      </c>
      <c r="E1261" s="143" t="s">
        <v>3605</v>
      </c>
      <c r="F1261" s="173">
        <v>1</v>
      </c>
      <c r="G1261" s="184"/>
      <c r="H1261" s="284">
        <f t="shared" si="104"/>
        <v>0</v>
      </c>
      <c r="O1261" s="214"/>
      <c r="V1261" s="325">
        <v>1000</v>
      </c>
      <c r="W1261" s="214">
        <f t="shared" si="102"/>
        <v>-1000</v>
      </c>
    </row>
    <row r="1262" spans="1:23" x14ac:dyDescent="0.25">
      <c r="A1262" s="283" t="s">
        <v>3538</v>
      </c>
      <c r="B1262" s="144" t="s">
        <v>2755</v>
      </c>
      <c r="C1262" s="145" t="s">
        <v>2661</v>
      </c>
      <c r="D1262" s="142" t="s">
        <v>3693</v>
      </c>
      <c r="E1262" s="143" t="s">
        <v>3605</v>
      </c>
      <c r="F1262" s="173">
        <v>1</v>
      </c>
      <c r="G1262" s="184"/>
      <c r="H1262" s="284">
        <f t="shared" si="104"/>
        <v>0</v>
      </c>
      <c r="O1262" s="214"/>
      <c r="V1262" s="325">
        <v>3400</v>
      </c>
      <c r="W1262" s="214">
        <f t="shared" si="102"/>
        <v>-3400</v>
      </c>
    </row>
    <row r="1263" spans="1:23" x14ac:dyDescent="0.25">
      <c r="A1263" s="283" t="s">
        <v>3539</v>
      </c>
      <c r="B1263" s="144" t="s">
        <v>2756</v>
      </c>
      <c r="C1263" s="145" t="s">
        <v>2661</v>
      </c>
      <c r="D1263" s="142" t="s">
        <v>3694</v>
      </c>
      <c r="E1263" s="143" t="s">
        <v>3605</v>
      </c>
      <c r="F1263" s="173">
        <v>1</v>
      </c>
      <c r="G1263" s="184"/>
      <c r="H1263" s="284">
        <f t="shared" si="104"/>
        <v>0</v>
      </c>
      <c r="O1263" s="214"/>
      <c r="V1263" s="325">
        <v>23000</v>
      </c>
      <c r="W1263" s="214">
        <f t="shared" si="102"/>
        <v>-23000</v>
      </c>
    </row>
    <row r="1264" spans="1:23" x14ac:dyDescent="0.25">
      <c r="A1264" s="357" t="s">
        <v>2794</v>
      </c>
      <c r="B1264" s="358"/>
      <c r="C1264" s="358"/>
      <c r="D1264" s="358"/>
      <c r="E1264" s="358"/>
      <c r="F1264" s="358"/>
      <c r="G1264" s="359">
        <f>H1031+H1037+H1042+H1107+H1136+H1189+H1235+H1241+H1248+H1250</f>
        <v>0</v>
      </c>
      <c r="H1264" s="360"/>
      <c r="O1264" s="214"/>
      <c r="V1264" s="17"/>
      <c r="W1264" s="214">
        <f t="shared" si="102"/>
        <v>0</v>
      </c>
    </row>
    <row r="1265" spans="1:23" x14ac:dyDescent="0.25">
      <c r="A1265" s="361" t="s">
        <v>2801</v>
      </c>
      <c r="B1265" s="362"/>
      <c r="C1265" s="362"/>
      <c r="D1265" s="362"/>
      <c r="E1265" s="362"/>
      <c r="F1265" s="305"/>
      <c r="G1265" s="363">
        <f>+(G1264*F1265)</f>
        <v>0</v>
      </c>
      <c r="H1265" s="364"/>
      <c r="O1265" s="214"/>
      <c r="V1265" s="17"/>
      <c r="W1265" s="214">
        <f t="shared" si="102"/>
        <v>0</v>
      </c>
    </row>
    <row r="1266" spans="1:23" x14ac:dyDescent="0.25">
      <c r="A1266" s="357" t="s">
        <v>3545</v>
      </c>
      <c r="B1266" s="358"/>
      <c r="C1266" s="358"/>
      <c r="D1266" s="358"/>
      <c r="E1266" s="358"/>
      <c r="F1266" s="358"/>
      <c r="G1266" s="359">
        <f>SUM(G1264:H1265)</f>
        <v>0</v>
      </c>
      <c r="H1266" s="360"/>
      <c r="V1266" s="17"/>
      <c r="W1266" s="214">
        <f t="shared" si="102"/>
        <v>0</v>
      </c>
    </row>
    <row r="1267" spans="1:23" x14ac:dyDescent="0.25">
      <c r="A1267" s="294"/>
      <c r="B1267" s="295"/>
      <c r="C1267" s="295"/>
      <c r="D1267" s="296"/>
      <c r="E1267" s="297"/>
      <c r="F1267" s="179"/>
      <c r="G1267" s="185"/>
      <c r="H1267" s="298"/>
      <c r="V1267" s="328"/>
      <c r="W1267" s="214">
        <f t="shared" si="102"/>
        <v>0</v>
      </c>
    </row>
    <row r="1268" spans="1:23" s="19" customFormat="1" ht="16.5" customHeight="1" x14ac:dyDescent="0.25">
      <c r="A1268" s="299" t="s">
        <v>3540</v>
      </c>
      <c r="B1268" s="272" t="s">
        <v>3541</v>
      </c>
      <c r="C1268" s="272"/>
      <c r="D1268" s="273"/>
      <c r="E1268" s="274"/>
      <c r="F1268" s="275"/>
      <c r="G1268" s="276"/>
      <c r="H1268" s="300">
        <f>SUM(H1269)</f>
        <v>0</v>
      </c>
      <c r="I1268" s="32"/>
      <c r="J1268" s="17"/>
      <c r="K1268" s="17"/>
      <c r="L1268" s="170">
        <f>G1026</f>
        <v>0</v>
      </c>
      <c r="M1268" s="17" t="s">
        <v>2797</v>
      </c>
      <c r="R1268" s="17"/>
      <c r="S1268" s="17"/>
      <c r="T1268" s="17"/>
      <c r="V1268" s="329">
        <v>3144473.94</v>
      </c>
      <c r="W1268" s="214">
        <f t="shared" si="102"/>
        <v>-3144473.94</v>
      </c>
    </row>
    <row r="1269" spans="1:23" ht="48" x14ac:dyDescent="0.25">
      <c r="A1269" s="261" t="s">
        <v>2763</v>
      </c>
      <c r="B1269" s="262" t="s">
        <v>2655</v>
      </c>
      <c r="C1269" s="262"/>
      <c r="D1269" s="263" t="s">
        <v>3542</v>
      </c>
      <c r="E1269" s="264" t="s">
        <v>2656</v>
      </c>
      <c r="F1269" s="265">
        <v>1</v>
      </c>
      <c r="G1269" s="265"/>
      <c r="H1269" s="266">
        <f>ROUND((F1269*G1269),2)</f>
        <v>0</v>
      </c>
      <c r="K1269" s="213"/>
      <c r="L1269" s="214">
        <f>G1026-H933-H934</f>
        <v>0</v>
      </c>
      <c r="M1269" s="17" t="s">
        <v>2796</v>
      </c>
      <c r="V1269" s="330">
        <v>3144473.94</v>
      </c>
      <c r="W1269" s="214">
        <f t="shared" si="102"/>
        <v>-3144473.94</v>
      </c>
    </row>
    <row r="1270" spans="1:23" ht="23.25" customHeight="1" x14ac:dyDescent="0.25">
      <c r="A1270" s="332"/>
      <c r="B1270" s="333"/>
      <c r="C1270" s="333"/>
      <c r="D1270" s="333"/>
      <c r="E1270" s="333"/>
      <c r="F1270" s="333"/>
      <c r="G1270" s="334" t="s">
        <v>3543</v>
      </c>
      <c r="H1270" s="109">
        <f>G1266+G1029+H1268</f>
        <v>0</v>
      </c>
      <c r="L1270" s="214"/>
      <c r="V1270" s="311">
        <v>66126349.348383993</v>
      </c>
      <c r="W1270" s="214">
        <f t="shared" si="102"/>
        <v>-66126349.348383993</v>
      </c>
    </row>
    <row r="1271" spans="1:23" ht="24.75" customHeight="1" x14ac:dyDescent="0.25">
      <c r="L1271" s="214">
        <f>G1264</f>
        <v>0</v>
      </c>
      <c r="M1271" s="17" t="s">
        <v>2798</v>
      </c>
      <c r="W1271" s="214">
        <f t="shared" si="102"/>
        <v>0</v>
      </c>
    </row>
    <row r="1272" spans="1:23" ht="12.75" x14ac:dyDescent="0.25">
      <c r="I1272" s="96"/>
      <c r="Q1272" s="19"/>
      <c r="W1272" s="214">
        <f t="shared" si="102"/>
        <v>0</v>
      </c>
    </row>
    <row r="1273" spans="1:23" s="19" customFormat="1" ht="16.5" customHeight="1" x14ac:dyDescent="0.25">
      <c r="A1273" s="21"/>
      <c r="B1273" s="17"/>
      <c r="C1273" s="17"/>
      <c r="D1273" s="127"/>
      <c r="E1273" s="17"/>
      <c r="F1273" s="170"/>
      <c r="G1273" s="170"/>
      <c r="H1273" s="170"/>
      <c r="J1273" s="17"/>
      <c r="K1273" s="17"/>
      <c r="L1273" s="17"/>
      <c r="M1273" s="17"/>
      <c r="N1273" s="17"/>
      <c r="O1273" s="17"/>
      <c r="P1273" s="17"/>
      <c r="V1273" s="331"/>
      <c r="W1273" s="214">
        <f t="shared" si="102"/>
        <v>0</v>
      </c>
    </row>
    <row r="1274" spans="1:23" s="19" customFormat="1" ht="16.5" customHeight="1" x14ac:dyDescent="0.25">
      <c r="A1274" s="21"/>
      <c r="B1274" s="17"/>
      <c r="C1274" s="17"/>
      <c r="D1274" s="127"/>
      <c r="E1274" s="17"/>
      <c r="F1274" s="170"/>
      <c r="G1274" s="170"/>
      <c r="H1274" s="170"/>
      <c r="J1274" s="17"/>
      <c r="K1274" s="17"/>
      <c r="L1274" s="17"/>
      <c r="M1274" s="17"/>
      <c r="N1274" s="17"/>
      <c r="O1274" s="17"/>
      <c r="Q1274" s="17"/>
      <c r="V1274" s="331"/>
      <c r="W1274" s="214">
        <f t="shared" si="102"/>
        <v>0</v>
      </c>
    </row>
    <row r="1275" spans="1:23" s="19" customFormat="1" ht="16.5" customHeight="1" x14ac:dyDescent="0.25">
      <c r="A1275" s="21"/>
      <c r="B1275" s="17"/>
      <c r="C1275" s="17"/>
      <c r="D1275" s="127"/>
      <c r="E1275" s="17"/>
      <c r="F1275" s="170"/>
      <c r="G1275" s="170"/>
      <c r="H1275" s="170"/>
      <c r="I1275" s="17"/>
      <c r="J1275" s="17"/>
      <c r="K1275" s="17"/>
      <c r="L1275" s="17"/>
      <c r="M1275" s="17"/>
      <c r="N1275" s="17"/>
      <c r="O1275" s="17"/>
      <c r="V1275" s="331"/>
      <c r="W1275" s="214">
        <f t="shared" si="102"/>
        <v>0</v>
      </c>
    </row>
    <row r="1276" spans="1:23" ht="12.75" x14ac:dyDescent="0.25">
      <c r="I1276" s="19"/>
      <c r="P1276" s="19"/>
      <c r="W1276" s="214">
        <f t="shared" si="102"/>
        <v>0</v>
      </c>
    </row>
    <row r="1277" spans="1:23" s="19" customFormat="1" ht="15" customHeight="1" x14ac:dyDescent="0.25">
      <c r="A1277" s="21"/>
      <c r="B1277" s="17"/>
      <c r="C1277" s="17"/>
      <c r="D1277" s="127"/>
      <c r="E1277" s="17"/>
      <c r="F1277" s="170"/>
      <c r="G1277" s="170"/>
      <c r="H1277" s="170"/>
      <c r="I1277" s="17"/>
      <c r="J1277" s="17"/>
      <c r="K1277" s="17"/>
      <c r="L1277" s="17"/>
      <c r="M1277" s="17"/>
      <c r="N1277" s="17"/>
      <c r="O1277" s="17"/>
      <c r="P1277" s="17"/>
      <c r="Q1277" s="17"/>
      <c r="V1277" s="331"/>
      <c r="W1277" s="214">
        <f t="shared" si="102"/>
        <v>0</v>
      </c>
    </row>
    <row r="1278" spans="1:23" ht="12.75" x14ac:dyDescent="0.25">
      <c r="P1278" s="19"/>
      <c r="W1278" s="214">
        <f t="shared" si="102"/>
        <v>0</v>
      </c>
    </row>
    <row r="1279" spans="1:23" x14ac:dyDescent="0.25">
      <c r="W1279" s="214">
        <f t="shared" si="102"/>
        <v>0</v>
      </c>
    </row>
    <row r="1280" spans="1:23" x14ac:dyDescent="0.25">
      <c r="W1280" s="214">
        <f t="shared" si="102"/>
        <v>0</v>
      </c>
    </row>
    <row r="1281" spans="23:23" x14ac:dyDescent="0.25">
      <c r="W1281" s="214">
        <f t="shared" si="102"/>
        <v>0</v>
      </c>
    </row>
    <row r="1282" spans="23:23" x14ac:dyDescent="0.25">
      <c r="W1282" s="214">
        <f t="shared" si="102"/>
        <v>0</v>
      </c>
    </row>
    <row r="1283" spans="23:23" x14ac:dyDescent="0.25">
      <c r="W1283" s="214">
        <f t="shared" si="102"/>
        <v>0</v>
      </c>
    </row>
    <row r="1284" spans="23:23" x14ac:dyDescent="0.25">
      <c r="W1284" s="214">
        <f t="shared" si="102"/>
        <v>0</v>
      </c>
    </row>
    <row r="1285" spans="23:23" x14ac:dyDescent="0.25">
      <c r="W1285" s="214">
        <f t="shared" si="102"/>
        <v>0</v>
      </c>
    </row>
    <row r="1286" spans="23:23" x14ac:dyDescent="0.25">
      <c r="W1286" s="214">
        <f t="shared" si="102"/>
        <v>0</v>
      </c>
    </row>
    <row r="1287" spans="23:23" x14ac:dyDescent="0.25">
      <c r="W1287" s="214">
        <f t="shared" ref="W1287:W1350" si="105">H1287-V1287</f>
        <v>0</v>
      </c>
    </row>
    <row r="1288" spans="23:23" x14ac:dyDescent="0.25">
      <c r="W1288" s="214">
        <f t="shared" si="105"/>
        <v>0</v>
      </c>
    </row>
    <row r="1289" spans="23:23" x14ac:dyDescent="0.25">
      <c r="W1289" s="214">
        <f t="shared" si="105"/>
        <v>0</v>
      </c>
    </row>
    <row r="1290" spans="23:23" x14ac:dyDescent="0.25">
      <c r="W1290" s="214">
        <f t="shared" si="105"/>
        <v>0</v>
      </c>
    </row>
    <row r="1291" spans="23:23" x14ac:dyDescent="0.25">
      <c r="W1291" s="214">
        <f t="shared" si="105"/>
        <v>0</v>
      </c>
    </row>
    <row r="1292" spans="23:23" x14ac:dyDescent="0.25">
      <c r="W1292" s="214">
        <f t="shared" si="105"/>
        <v>0</v>
      </c>
    </row>
    <row r="1293" spans="23:23" x14ac:dyDescent="0.25">
      <c r="W1293" s="214">
        <f t="shared" si="105"/>
        <v>0</v>
      </c>
    </row>
    <row r="1294" spans="23:23" x14ac:dyDescent="0.25">
      <c r="W1294" s="214">
        <f t="shared" si="105"/>
        <v>0</v>
      </c>
    </row>
    <row r="1295" spans="23:23" x14ac:dyDescent="0.25">
      <c r="W1295" s="214">
        <f t="shared" si="105"/>
        <v>0</v>
      </c>
    </row>
    <row r="1296" spans="23:23" x14ac:dyDescent="0.25">
      <c r="W1296" s="214">
        <f t="shared" si="105"/>
        <v>0</v>
      </c>
    </row>
    <row r="1297" spans="23:23" x14ac:dyDescent="0.25">
      <c r="W1297" s="214">
        <f t="shared" si="105"/>
        <v>0</v>
      </c>
    </row>
    <row r="1298" spans="23:23" x14ac:dyDescent="0.25">
      <c r="W1298" s="214">
        <f t="shared" si="105"/>
        <v>0</v>
      </c>
    </row>
    <row r="1299" spans="23:23" x14ac:dyDescent="0.25">
      <c r="W1299" s="214">
        <f t="shared" si="105"/>
        <v>0</v>
      </c>
    </row>
    <row r="1300" spans="23:23" x14ac:dyDescent="0.25">
      <c r="W1300" s="214">
        <f t="shared" si="105"/>
        <v>0</v>
      </c>
    </row>
    <row r="1301" spans="23:23" x14ac:dyDescent="0.25">
      <c r="W1301" s="214">
        <f t="shared" si="105"/>
        <v>0</v>
      </c>
    </row>
    <row r="1302" spans="23:23" x14ac:dyDescent="0.25">
      <c r="W1302" s="214">
        <f t="shared" si="105"/>
        <v>0</v>
      </c>
    </row>
    <row r="1303" spans="23:23" x14ac:dyDescent="0.25">
      <c r="W1303" s="214">
        <f t="shared" si="105"/>
        <v>0</v>
      </c>
    </row>
    <row r="1304" spans="23:23" x14ac:dyDescent="0.25">
      <c r="W1304" s="214">
        <f t="shared" si="105"/>
        <v>0</v>
      </c>
    </row>
    <row r="1305" spans="23:23" x14ac:dyDescent="0.25">
      <c r="W1305" s="214">
        <f t="shared" si="105"/>
        <v>0</v>
      </c>
    </row>
    <row r="1306" spans="23:23" x14ac:dyDescent="0.25">
      <c r="W1306" s="214">
        <f t="shared" si="105"/>
        <v>0</v>
      </c>
    </row>
    <row r="1307" spans="23:23" x14ac:dyDescent="0.25">
      <c r="W1307" s="214">
        <f t="shared" si="105"/>
        <v>0</v>
      </c>
    </row>
    <row r="1308" spans="23:23" x14ac:dyDescent="0.25">
      <c r="W1308" s="214">
        <f t="shared" si="105"/>
        <v>0</v>
      </c>
    </row>
    <row r="1309" spans="23:23" x14ac:dyDescent="0.25">
      <c r="W1309" s="214">
        <f t="shared" si="105"/>
        <v>0</v>
      </c>
    </row>
    <row r="1310" spans="23:23" x14ac:dyDescent="0.25">
      <c r="W1310" s="214">
        <f t="shared" si="105"/>
        <v>0</v>
      </c>
    </row>
    <row r="1311" spans="23:23" x14ac:dyDescent="0.25">
      <c r="W1311" s="214">
        <f t="shared" si="105"/>
        <v>0</v>
      </c>
    </row>
    <row r="1312" spans="23:23" x14ac:dyDescent="0.25">
      <c r="W1312" s="214">
        <f t="shared" si="105"/>
        <v>0</v>
      </c>
    </row>
    <row r="1313" spans="23:23" x14ac:dyDescent="0.25">
      <c r="W1313" s="214">
        <f t="shared" si="105"/>
        <v>0</v>
      </c>
    </row>
    <row r="1314" spans="23:23" x14ac:dyDescent="0.25">
      <c r="W1314" s="214">
        <f t="shared" si="105"/>
        <v>0</v>
      </c>
    </row>
    <row r="1315" spans="23:23" x14ac:dyDescent="0.25">
      <c r="W1315" s="214">
        <f t="shared" si="105"/>
        <v>0</v>
      </c>
    </row>
    <row r="1316" spans="23:23" x14ac:dyDescent="0.25">
      <c r="W1316" s="214">
        <f t="shared" si="105"/>
        <v>0</v>
      </c>
    </row>
    <row r="1317" spans="23:23" x14ac:dyDescent="0.25">
      <c r="W1317" s="214">
        <f t="shared" si="105"/>
        <v>0</v>
      </c>
    </row>
    <row r="1318" spans="23:23" x14ac:dyDescent="0.25">
      <c r="W1318" s="214">
        <f t="shared" si="105"/>
        <v>0</v>
      </c>
    </row>
    <row r="1319" spans="23:23" x14ac:dyDescent="0.25">
      <c r="W1319" s="214">
        <f t="shared" si="105"/>
        <v>0</v>
      </c>
    </row>
    <row r="1320" spans="23:23" x14ac:dyDescent="0.25">
      <c r="W1320" s="214">
        <f t="shared" si="105"/>
        <v>0</v>
      </c>
    </row>
    <row r="1321" spans="23:23" x14ac:dyDescent="0.25">
      <c r="W1321" s="214">
        <f t="shared" si="105"/>
        <v>0</v>
      </c>
    </row>
    <row r="1322" spans="23:23" x14ac:dyDescent="0.25">
      <c r="W1322" s="214">
        <f t="shared" si="105"/>
        <v>0</v>
      </c>
    </row>
    <row r="1323" spans="23:23" x14ac:dyDescent="0.25">
      <c r="W1323" s="214">
        <f t="shared" si="105"/>
        <v>0</v>
      </c>
    </row>
    <row r="1324" spans="23:23" x14ac:dyDescent="0.25">
      <c r="W1324" s="214">
        <f t="shared" si="105"/>
        <v>0</v>
      </c>
    </row>
    <row r="1325" spans="23:23" x14ac:dyDescent="0.25">
      <c r="W1325" s="214">
        <f t="shared" si="105"/>
        <v>0</v>
      </c>
    </row>
    <row r="1326" spans="23:23" x14ac:dyDescent="0.25">
      <c r="W1326" s="214">
        <f t="shared" si="105"/>
        <v>0</v>
      </c>
    </row>
    <row r="1327" spans="23:23" x14ac:dyDescent="0.25">
      <c r="W1327" s="214">
        <f t="shared" si="105"/>
        <v>0</v>
      </c>
    </row>
    <row r="1328" spans="23:23" x14ac:dyDescent="0.25">
      <c r="W1328" s="214">
        <f t="shared" si="105"/>
        <v>0</v>
      </c>
    </row>
    <row r="1329" spans="23:23" x14ac:dyDescent="0.25">
      <c r="W1329" s="214">
        <f t="shared" si="105"/>
        <v>0</v>
      </c>
    </row>
    <row r="1330" spans="23:23" x14ac:dyDescent="0.25">
      <c r="W1330" s="214">
        <f t="shared" si="105"/>
        <v>0</v>
      </c>
    </row>
    <row r="1331" spans="23:23" x14ac:dyDescent="0.25">
      <c r="W1331" s="214">
        <f t="shared" si="105"/>
        <v>0</v>
      </c>
    </row>
    <row r="1332" spans="23:23" x14ac:dyDescent="0.25">
      <c r="W1332" s="214">
        <f t="shared" si="105"/>
        <v>0</v>
      </c>
    </row>
    <row r="1333" spans="23:23" x14ac:dyDescent="0.25">
      <c r="W1333" s="214">
        <f t="shared" si="105"/>
        <v>0</v>
      </c>
    </row>
    <row r="1334" spans="23:23" x14ac:dyDescent="0.25">
      <c r="W1334" s="214">
        <f t="shared" si="105"/>
        <v>0</v>
      </c>
    </row>
    <row r="1335" spans="23:23" x14ac:dyDescent="0.25">
      <c r="W1335" s="214">
        <f t="shared" si="105"/>
        <v>0</v>
      </c>
    </row>
    <row r="1336" spans="23:23" x14ac:dyDescent="0.25">
      <c r="W1336" s="214">
        <f t="shared" si="105"/>
        <v>0</v>
      </c>
    </row>
    <row r="1337" spans="23:23" x14ac:dyDescent="0.25">
      <c r="W1337" s="214">
        <f t="shared" si="105"/>
        <v>0</v>
      </c>
    </row>
    <row r="1338" spans="23:23" x14ac:dyDescent="0.25">
      <c r="W1338" s="214">
        <f t="shared" si="105"/>
        <v>0</v>
      </c>
    </row>
    <row r="1339" spans="23:23" x14ac:dyDescent="0.25">
      <c r="W1339" s="214">
        <f t="shared" si="105"/>
        <v>0</v>
      </c>
    </row>
    <row r="1340" spans="23:23" x14ac:dyDescent="0.25">
      <c r="W1340" s="214">
        <f t="shared" si="105"/>
        <v>0</v>
      </c>
    </row>
    <row r="1341" spans="23:23" x14ac:dyDescent="0.25">
      <c r="W1341" s="214">
        <f t="shared" si="105"/>
        <v>0</v>
      </c>
    </row>
    <row r="1342" spans="23:23" x14ac:dyDescent="0.25">
      <c r="W1342" s="214">
        <f t="shared" si="105"/>
        <v>0</v>
      </c>
    </row>
    <row r="1343" spans="23:23" x14ac:dyDescent="0.25">
      <c r="W1343" s="214">
        <f t="shared" si="105"/>
        <v>0</v>
      </c>
    </row>
    <row r="1344" spans="23:23" x14ac:dyDescent="0.25">
      <c r="W1344" s="214">
        <f t="shared" si="105"/>
        <v>0</v>
      </c>
    </row>
    <row r="1345" spans="23:23" x14ac:dyDescent="0.25">
      <c r="W1345" s="214">
        <f t="shared" si="105"/>
        <v>0</v>
      </c>
    </row>
    <row r="1346" spans="23:23" x14ac:dyDescent="0.25">
      <c r="W1346" s="214">
        <f t="shared" si="105"/>
        <v>0</v>
      </c>
    </row>
    <row r="1347" spans="23:23" x14ac:dyDescent="0.25">
      <c r="W1347" s="214">
        <f t="shared" si="105"/>
        <v>0</v>
      </c>
    </row>
    <row r="1348" spans="23:23" x14ac:dyDescent="0.25">
      <c r="W1348" s="214">
        <f t="shared" si="105"/>
        <v>0</v>
      </c>
    </row>
    <row r="1349" spans="23:23" x14ac:dyDescent="0.25">
      <c r="W1349" s="214">
        <f t="shared" si="105"/>
        <v>0</v>
      </c>
    </row>
    <row r="1350" spans="23:23" x14ac:dyDescent="0.25">
      <c r="W1350" s="214">
        <f t="shared" si="105"/>
        <v>0</v>
      </c>
    </row>
    <row r="1351" spans="23:23" x14ac:dyDescent="0.25">
      <c r="W1351" s="214">
        <f t="shared" ref="W1351:W1414" si="106">H1351-V1351</f>
        <v>0</v>
      </c>
    </row>
    <row r="1352" spans="23:23" x14ac:dyDescent="0.25">
      <c r="W1352" s="214">
        <f t="shared" si="106"/>
        <v>0</v>
      </c>
    </row>
    <row r="1353" spans="23:23" x14ac:dyDescent="0.25">
      <c r="W1353" s="214">
        <f t="shared" si="106"/>
        <v>0</v>
      </c>
    </row>
    <row r="1354" spans="23:23" x14ac:dyDescent="0.25">
      <c r="W1354" s="214">
        <f t="shared" si="106"/>
        <v>0</v>
      </c>
    </row>
    <row r="1355" spans="23:23" x14ac:dyDescent="0.25">
      <c r="W1355" s="214">
        <f t="shared" si="106"/>
        <v>0</v>
      </c>
    </row>
    <row r="1356" spans="23:23" x14ac:dyDescent="0.25">
      <c r="W1356" s="214">
        <f t="shared" si="106"/>
        <v>0</v>
      </c>
    </row>
    <row r="1357" spans="23:23" x14ac:dyDescent="0.25">
      <c r="W1357" s="214">
        <f t="shared" si="106"/>
        <v>0</v>
      </c>
    </row>
    <row r="1358" spans="23:23" x14ac:dyDescent="0.25">
      <c r="W1358" s="214">
        <f t="shared" si="106"/>
        <v>0</v>
      </c>
    </row>
    <row r="1359" spans="23:23" x14ac:dyDescent="0.25">
      <c r="W1359" s="214">
        <f t="shared" si="106"/>
        <v>0</v>
      </c>
    </row>
    <row r="1360" spans="23:23" x14ac:dyDescent="0.25">
      <c r="W1360" s="214">
        <f t="shared" si="106"/>
        <v>0</v>
      </c>
    </row>
    <row r="1361" spans="23:23" x14ac:dyDescent="0.25">
      <c r="W1361" s="214">
        <f t="shared" si="106"/>
        <v>0</v>
      </c>
    </row>
    <row r="1362" spans="23:23" x14ac:dyDescent="0.25">
      <c r="W1362" s="214">
        <f t="shared" si="106"/>
        <v>0</v>
      </c>
    </row>
    <row r="1363" spans="23:23" x14ac:dyDescent="0.25">
      <c r="W1363" s="214">
        <f t="shared" si="106"/>
        <v>0</v>
      </c>
    </row>
    <row r="1364" spans="23:23" x14ac:dyDescent="0.25">
      <c r="W1364" s="214">
        <f t="shared" si="106"/>
        <v>0</v>
      </c>
    </row>
    <row r="1365" spans="23:23" x14ac:dyDescent="0.25">
      <c r="W1365" s="214">
        <f t="shared" si="106"/>
        <v>0</v>
      </c>
    </row>
    <row r="1366" spans="23:23" x14ac:dyDescent="0.25">
      <c r="W1366" s="214">
        <f t="shared" si="106"/>
        <v>0</v>
      </c>
    </row>
    <row r="1367" spans="23:23" x14ac:dyDescent="0.25">
      <c r="W1367" s="214">
        <f t="shared" si="106"/>
        <v>0</v>
      </c>
    </row>
    <row r="1368" spans="23:23" x14ac:dyDescent="0.25">
      <c r="W1368" s="214">
        <f t="shared" si="106"/>
        <v>0</v>
      </c>
    </row>
    <row r="1369" spans="23:23" x14ac:dyDescent="0.25">
      <c r="W1369" s="214">
        <f t="shared" si="106"/>
        <v>0</v>
      </c>
    </row>
    <row r="1370" spans="23:23" x14ac:dyDescent="0.25">
      <c r="W1370" s="214">
        <f t="shared" si="106"/>
        <v>0</v>
      </c>
    </row>
    <row r="1371" spans="23:23" x14ac:dyDescent="0.25">
      <c r="W1371" s="214">
        <f t="shared" si="106"/>
        <v>0</v>
      </c>
    </row>
    <row r="1372" spans="23:23" x14ac:dyDescent="0.25">
      <c r="W1372" s="214">
        <f t="shared" si="106"/>
        <v>0</v>
      </c>
    </row>
    <row r="1373" spans="23:23" x14ac:dyDescent="0.25">
      <c r="W1373" s="214">
        <f t="shared" si="106"/>
        <v>0</v>
      </c>
    </row>
    <row r="1374" spans="23:23" x14ac:dyDescent="0.25">
      <c r="W1374" s="214">
        <f t="shared" si="106"/>
        <v>0</v>
      </c>
    </row>
    <row r="1375" spans="23:23" x14ac:dyDescent="0.25">
      <c r="W1375" s="214">
        <f t="shared" si="106"/>
        <v>0</v>
      </c>
    </row>
    <row r="1376" spans="23:23" x14ac:dyDescent="0.25">
      <c r="W1376" s="214">
        <f t="shared" si="106"/>
        <v>0</v>
      </c>
    </row>
    <row r="1377" spans="23:23" x14ac:dyDescent="0.25">
      <c r="W1377" s="214">
        <f t="shared" si="106"/>
        <v>0</v>
      </c>
    </row>
    <row r="1378" spans="23:23" x14ac:dyDescent="0.25">
      <c r="W1378" s="214">
        <f t="shared" si="106"/>
        <v>0</v>
      </c>
    </row>
    <row r="1379" spans="23:23" x14ac:dyDescent="0.25">
      <c r="W1379" s="214">
        <f t="shared" si="106"/>
        <v>0</v>
      </c>
    </row>
    <row r="1380" spans="23:23" x14ac:dyDescent="0.25">
      <c r="W1380" s="214">
        <f t="shared" si="106"/>
        <v>0</v>
      </c>
    </row>
    <row r="1381" spans="23:23" x14ac:dyDescent="0.25">
      <c r="W1381" s="214">
        <f t="shared" si="106"/>
        <v>0</v>
      </c>
    </row>
    <row r="1382" spans="23:23" x14ac:dyDescent="0.25">
      <c r="W1382" s="214">
        <f t="shared" si="106"/>
        <v>0</v>
      </c>
    </row>
    <row r="1383" spans="23:23" x14ac:dyDescent="0.25">
      <c r="W1383" s="214">
        <f t="shared" si="106"/>
        <v>0</v>
      </c>
    </row>
    <row r="1384" spans="23:23" x14ac:dyDescent="0.25">
      <c r="W1384" s="214">
        <f t="shared" si="106"/>
        <v>0</v>
      </c>
    </row>
    <row r="1385" spans="23:23" x14ac:dyDescent="0.25">
      <c r="W1385" s="214">
        <f t="shared" si="106"/>
        <v>0</v>
      </c>
    </row>
    <row r="1386" spans="23:23" x14ac:dyDescent="0.25">
      <c r="W1386" s="214">
        <f t="shared" si="106"/>
        <v>0</v>
      </c>
    </row>
    <row r="1387" spans="23:23" x14ac:dyDescent="0.25">
      <c r="W1387" s="214">
        <f t="shared" si="106"/>
        <v>0</v>
      </c>
    </row>
    <row r="1388" spans="23:23" x14ac:dyDescent="0.25">
      <c r="W1388" s="214">
        <f t="shared" si="106"/>
        <v>0</v>
      </c>
    </row>
    <row r="1389" spans="23:23" x14ac:dyDescent="0.25">
      <c r="W1389" s="214">
        <f t="shared" si="106"/>
        <v>0</v>
      </c>
    </row>
    <row r="1390" spans="23:23" x14ac:dyDescent="0.25">
      <c r="W1390" s="214">
        <f t="shared" si="106"/>
        <v>0</v>
      </c>
    </row>
    <row r="1391" spans="23:23" x14ac:dyDescent="0.25">
      <c r="W1391" s="214">
        <f t="shared" si="106"/>
        <v>0</v>
      </c>
    </row>
    <row r="1392" spans="23:23" x14ac:dyDescent="0.25">
      <c r="W1392" s="214">
        <f t="shared" si="106"/>
        <v>0</v>
      </c>
    </row>
    <row r="1393" spans="23:23" x14ac:dyDescent="0.25">
      <c r="W1393" s="214">
        <f t="shared" si="106"/>
        <v>0</v>
      </c>
    </row>
    <row r="1394" spans="23:23" x14ac:dyDescent="0.25">
      <c r="W1394" s="214">
        <f t="shared" si="106"/>
        <v>0</v>
      </c>
    </row>
    <row r="1395" spans="23:23" x14ac:dyDescent="0.25">
      <c r="W1395" s="214">
        <f t="shared" si="106"/>
        <v>0</v>
      </c>
    </row>
    <row r="1396" spans="23:23" x14ac:dyDescent="0.25">
      <c r="W1396" s="214">
        <f t="shared" si="106"/>
        <v>0</v>
      </c>
    </row>
    <row r="1397" spans="23:23" x14ac:dyDescent="0.25">
      <c r="W1397" s="214">
        <f t="shared" si="106"/>
        <v>0</v>
      </c>
    </row>
    <row r="1398" spans="23:23" x14ac:dyDescent="0.25">
      <c r="W1398" s="214">
        <f t="shared" si="106"/>
        <v>0</v>
      </c>
    </row>
    <row r="1399" spans="23:23" x14ac:dyDescent="0.25">
      <c r="W1399" s="214">
        <f t="shared" si="106"/>
        <v>0</v>
      </c>
    </row>
    <row r="1400" spans="23:23" x14ac:dyDescent="0.25">
      <c r="W1400" s="214">
        <f t="shared" si="106"/>
        <v>0</v>
      </c>
    </row>
    <row r="1401" spans="23:23" x14ac:dyDescent="0.25">
      <c r="W1401" s="214">
        <f t="shared" si="106"/>
        <v>0</v>
      </c>
    </row>
    <row r="1402" spans="23:23" x14ac:dyDescent="0.25">
      <c r="W1402" s="214">
        <f t="shared" si="106"/>
        <v>0</v>
      </c>
    </row>
    <row r="1403" spans="23:23" x14ac:dyDescent="0.25">
      <c r="W1403" s="214">
        <f t="shared" si="106"/>
        <v>0</v>
      </c>
    </row>
    <row r="1404" spans="23:23" x14ac:dyDescent="0.25">
      <c r="W1404" s="214">
        <f t="shared" si="106"/>
        <v>0</v>
      </c>
    </row>
    <row r="1405" spans="23:23" x14ac:dyDescent="0.25">
      <c r="W1405" s="214">
        <f t="shared" si="106"/>
        <v>0</v>
      </c>
    </row>
    <row r="1406" spans="23:23" x14ac:dyDescent="0.25">
      <c r="W1406" s="214">
        <f t="shared" si="106"/>
        <v>0</v>
      </c>
    </row>
    <row r="1407" spans="23:23" x14ac:dyDescent="0.25">
      <c r="W1407" s="214">
        <f t="shared" si="106"/>
        <v>0</v>
      </c>
    </row>
    <row r="1408" spans="23:23" x14ac:dyDescent="0.25">
      <c r="W1408" s="214">
        <f t="shared" si="106"/>
        <v>0</v>
      </c>
    </row>
    <row r="1409" spans="23:23" x14ac:dyDescent="0.25">
      <c r="W1409" s="214">
        <f t="shared" si="106"/>
        <v>0</v>
      </c>
    </row>
    <row r="1410" spans="23:23" x14ac:dyDescent="0.25">
      <c r="W1410" s="214">
        <f t="shared" si="106"/>
        <v>0</v>
      </c>
    </row>
    <row r="1411" spans="23:23" x14ac:dyDescent="0.25">
      <c r="W1411" s="214">
        <f t="shared" si="106"/>
        <v>0</v>
      </c>
    </row>
    <row r="1412" spans="23:23" x14ac:dyDescent="0.25">
      <c r="W1412" s="214">
        <f t="shared" si="106"/>
        <v>0</v>
      </c>
    </row>
    <row r="1413" spans="23:23" x14ac:dyDescent="0.25">
      <c r="W1413" s="214">
        <f t="shared" si="106"/>
        <v>0</v>
      </c>
    </row>
    <row r="1414" spans="23:23" x14ac:dyDescent="0.25">
      <c r="W1414" s="214">
        <f t="shared" si="106"/>
        <v>0</v>
      </c>
    </row>
    <row r="1415" spans="23:23" x14ac:dyDescent="0.25">
      <c r="W1415" s="214">
        <f t="shared" ref="W1415" si="107">H1415-V1415</f>
        <v>0</v>
      </c>
    </row>
    <row r="1431" spans="15:15" ht="12.75" x14ac:dyDescent="0.25">
      <c r="O1431" s="19"/>
    </row>
    <row r="1432" spans="15:15" ht="12.75" x14ac:dyDescent="0.25">
      <c r="O1432" s="19"/>
    </row>
    <row r="1433" spans="15:15" ht="12.75" x14ac:dyDescent="0.25">
      <c r="O1433" s="19"/>
    </row>
    <row r="1435" spans="15:15" ht="12.75" x14ac:dyDescent="0.25">
      <c r="O1435" s="19"/>
    </row>
  </sheetData>
  <autoFilter ref="A11:T1274" xr:uid="{00000000-0001-0000-0000-000000000000}"/>
  <mergeCells count="26">
    <mergeCell ref="M1027:N1027"/>
    <mergeCell ref="M1028:N1028"/>
    <mergeCell ref="M1029:N1029"/>
    <mergeCell ref="J2:M2"/>
    <mergeCell ref="J3:M3"/>
    <mergeCell ref="J4:M4"/>
    <mergeCell ref="J6:N6"/>
    <mergeCell ref="M1026:N1026"/>
    <mergeCell ref="A1266:F1266"/>
    <mergeCell ref="G1266:H1266"/>
    <mergeCell ref="A1027:E1027"/>
    <mergeCell ref="A1264:F1264"/>
    <mergeCell ref="G1264:H1264"/>
    <mergeCell ref="A1265:E1265"/>
    <mergeCell ref="G1265:H1265"/>
    <mergeCell ref="A1029:F1029"/>
    <mergeCell ref="G1029:H1029"/>
    <mergeCell ref="A1026:F1026"/>
    <mergeCell ref="G1026:H1026"/>
    <mergeCell ref="G1027:H1027"/>
    <mergeCell ref="G1028:H1028"/>
    <mergeCell ref="D2:G2"/>
    <mergeCell ref="D3:G3"/>
    <mergeCell ref="D4:G4"/>
    <mergeCell ref="C6:H6"/>
    <mergeCell ref="A1028:E1028"/>
  </mergeCells>
  <phoneticPr fontId="22" type="noConversion"/>
  <conditionalFormatting sqref="A1043">
    <cfRule type="duplicateValues" dxfId="143" priority="121"/>
    <cfRule type="duplicateValues" dxfId="142" priority="117"/>
    <cfRule type="duplicateValues" dxfId="141" priority="118"/>
    <cfRule type="duplicateValues" dxfId="140" priority="116"/>
    <cfRule type="duplicateValues" dxfId="139" priority="119"/>
    <cfRule type="duplicateValues" dxfId="138" priority="120"/>
    <cfRule type="duplicateValues" dxfId="137" priority="122"/>
    <cfRule type="duplicateValues" dxfId="136" priority="115"/>
    <cfRule type="duplicateValues" dxfId="135" priority="123"/>
  </conditionalFormatting>
  <conditionalFormatting sqref="A1047">
    <cfRule type="duplicateValues" dxfId="134" priority="114"/>
    <cfRule type="duplicateValues" dxfId="133" priority="106"/>
    <cfRule type="duplicateValues" dxfId="132" priority="113"/>
    <cfRule type="duplicateValues" dxfId="131" priority="112"/>
    <cfRule type="duplicateValues" dxfId="130" priority="111"/>
    <cfRule type="duplicateValues" dxfId="129" priority="110"/>
    <cfRule type="duplicateValues" dxfId="128" priority="109"/>
    <cfRule type="duplicateValues" dxfId="127" priority="108"/>
    <cfRule type="duplicateValues" dxfId="126" priority="107"/>
  </conditionalFormatting>
  <conditionalFormatting sqref="A1064">
    <cfRule type="duplicateValues" dxfId="125" priority="98"/>
    <cfRule type="duplicateValues" dxfId="124" priority="97"/>
    <cfRule type="duplicateValues" dxfId="123" priority="105"/>
    <cfRule type="duplicateValues" dxfId="122" priority="104"/>
    <cfRule type="duplicateValues" dxfId="121" priority="103"/>
    <cfRule type="duplicateValues" dxfId="120" priority="102"/>
    <cfRule type="duplicateValues" dxfId="119" priority="101"/>
    <cfRule type="duplicateValues" dxfId="118" priority="100"/>
    <cfRule type="duplicateValues" dxfId="117" priority="99"/>
  </conditionalFormatting>
  <conditionalFormatting sqref="A1098">
    <cfRule type="duplicateValues" dxfId="116" priority="2"/>
    <cfRule type="duplicateValues" dxfId="115" priority="3"/>
    <cfRule type="duplicateValues" dxfId="114" priority="6"/>
    <cfRule type="duplicateValues" dxfId="113" priority="9"/>
    <cfRule type="duplicateValues" dxfId="112" priority="1"/>
    <cfRule type="duplicateValues" dxfId="111" priority="8"/>
    <cfRule type="duplicateValues" dxfId="110" priority="7"/>
    <cfRule type="duplicateValues" dxfId="109" priority="5"/>
    <cfRule type="duplicateValues" dxfId="108" priority="4"/>
  </conditionalFormatting>
  <conditionalFormatting sqref="A1101">
    <cfRule type="duplicateValues" dxfId="107" priority="96"/>
    <cfRule type="duplicateValues" dxfId="106" priority="95"/>
    <cfRule type="duplicateValues" dxfId="105" priority="94"/>
    <cfRule type="duplicateValues" dxfId="104" priority="93"/>
    <cfRule type="duplicateValues" dxfId="103" priority="92"/>
    <cfRule type="duplicateValues" dxfId="102" priority="88"/>
    <cfRule type="duplicateValues" dxfId="101" priority="90"/>
    <cfRule type="duplicateValues" dxfId="100" priority="89"/>
    <cfRule type="duplicateValues" dxfId="99" priority="91"/>
  </conditionalFormatting>
  <conditionalFormatting sqref="A1107">
    <cfRule type="duplicateValues" dxfId="98" priority="20"/>
    <cfRule type="duplicateValues" dxfId="97" priority="21"/>
    <cfRule type="duplicateValues" dxfId="96" priority="19"/>
  </conditionalFormatting>
  <conditionalFormatting sqref="A1108">
    <cfRule type="duplicateValues" dxfId="95" priority="10"/>
    <cfRule type="duplicateValues" dxfId="94" priority="11"/>
    <cfRule type="duplicateValues" dxfId="93" priority="12"/>
    <cfRule type="duplicateValues" dxfId="92" priority="13"/>
    <cfRule type="duplicateValues" dxfId="91" priority="14"/>
    <cfRule type="duplicateValues" dxfId="90" priority="15"/>
    <cfRule type="duplicateValues" dxfId="89" priority="16"/>
    <cfRule type="duplicateValues" dxfId="88" priority="17"/>
    <cfRule type="duplicateValues" dxfId="87" priority="18"/>
  </conditionalFormatting>
  <conditionalFormatting sqref="A1121">
    <cfRule type="duplicateValues" dxfId="86" priority="22"/>
    <cfRule type="duplicateValues" dxfId="85" priority="23"/>
    <cfRule type="duplicateValues" dxfId="84" priority="24"/>
    <cfRule type="duplicateValues" dxfId="83" priority="25"/>
    <cfRule type="duplicateValues" dxfId="82" priority="26"/>
    <cfRule type="duplicateValues" dxfId="81" priority="27"/>
    <cfRule type="duplicateValues" dxfId="80" priority="28"/>
    <cfRule type="duplicateValues" dxfId="79" priority="29"/>
    <cfRule type="duplicateValues" dxfId="78" priority="30"/>
  </conditionalFormatting>
  <conditionalFormatting sqref="A1136">
    <cfRule type="duplicateValues" dxfId="77" priority="73"/>
    <cfRule type="duplicateValues" dxfId="76" priority="74"/>
    <cfRule type="duplicateValues" dxfId="75" priority="75"/>
  </conditionalFormatting>
  <conditionalFormatting sqref="A1137">
    <cfRule type="duplicateValues" dxfId="74" priority="72"/>
    <cfRule type="duplicateValues" dxfId="73" priority="71"/>
    <cfRule type="duplicateValues" dxfId="72" priority="70"/>
    <cfRule type="duplicateValues" dxfId="71" priority="69"/>
    <cfRule type="duplicateValues" dxfId="70" priority="68"/>
    <cfRule type="duplicateValues" dxfId="69" priority="67"/>
    <cfRule type="duplicateValues" dxfId="68" priority="66"/>
    <cfRule type="duplicateValues" dxfId="67" priority="65"/>
    <cfRule type="duplicateValues" dxfId="66" priority="64"/>
  </conditionalFormatting>
  <conditionalFormatting sqref="A1147">
    <cfRule type="duplicateValues" dxfId="65" priority="57"/>
    <cfRule type="duplicateValues" dxfId="64" priority="58"/>
    <cfRule type="duplicateValues" dxfId="63" priority="59"/>
    <cfRule type="duplicateValues" dxfId="62" priority="60"/>
    <cfRule type="duplicateValues" dxfId="61" priority="61"/>
    <cfRule type="duplicateValues" dxfId="60" priority="62"/>
    <cfRule type="duplicateValues" dxfId="59" priority="63"/>
    <cfRule type="duplicateValues" dxfId="58" priority="56"/>
    <cfRule type="duplicateValues" dxfId="57" priority="55"/>
  </conditionalFormatting>
  <conditionalFormatting sqref="A1150">
    <cfRule type="duplicateValues" dxfId="56" priority="76"/>
    <cfRule type="duplicateValues" dxfId="55" priority="84"/>
    <cfRule type="duplicateValues" dxfId="54" priority="83"/>
    <cfRule type="duplicateValues" dxfId="53" priority="82"/>
    <cfRule type="duplicateValues" dxfId="52" priority="81"/>
    <cfRule type="duplicateValues" dxfId="51" priority="80"/>
    <cfRule type="duplicateValues" dxfId="50" priority="79"/>
    <cfRule type="duplicateValues" dxfId="49" priority="78"/>
    <cfRule type="duplicateValues" dxfId="48" priority="77"/>
  </conditionalFormatting>
  <conditionalFormatting sqref="A1179">
    <cfRule type="duplicateValues" dxfId="47" priority="46"/>
    <cfRule type="duplicateValues" dxfId="46" priority="52"/>
    <cfRule type="duplicateValues" dxfId="45" priority="51"/>
    <cfRule type="duplicateValues" dxfId="44" priority="50"/>
    <cfRule type="duplicateValues" dxfId="43" priority="49"/>
    <cfRule type="duplicateValues" dxfId="42" priority="48"/>
    <cfRule type="duplicateValues" dxfId="41" priority="47"/>
    <cfRule type="duplicateValues" dxfId="40" priority="54"/>
    <cfRule type="duplicateValues" dxfId="39" priority="53"/>
  </conditionalFormatting>
  <conditionalFormatting sqref="A1189">
    <cfRule type="duplicateValues" dxfId="38" priority="146"/>
    <cfRule type="duplicateValues" dxfId="37" priority="145"/>
    <cfRule type="duplicateValues" dxfId="36" priority="147"/>
  </conditionalFormatting>
  <conditionalFormatting sqref="A1190">
    <cfRule type="duplicateValues" dxfId="35" priority="85"/>
    <cfRule type="duplicateValues" dxfId="34" priority="86"/>
    <cfRule type="duplicateValues" dxfId="33" priority="87"/>
  </conditionalFormatting>
  <conditionalFormatting sqref="A1191">
    <cfRule type="duplicateValues" dxfId="32" priority="142"/>
    <cfRule type="duplicateValues" dxfId="31" priority="143"/>
    <cfRule type="duplicateValues" dxfId="30" priority="144"/>
  </conditionalFormatting>
  <conditionalFormatting sqref="A1192:A1196">
    <cfRule type="duplicateValues" dxfId="29" priority="148"/>
    <cfRule type="duplicateValues" dxfId="28" priority="149"/>
    <cfRule type="duplicateValues" dxfId="27" priority="150"/>
  </conditionalFormatting>
  <conditionalFormatting sqref="A1197">
    <cfRule type="duplicateValues" dxfId="26" priority="124"/>
    <cfRule type="duplicateValues" dxfId="25" priority="125"/>
    <cfRule type="duplicateValues" dxfId="24" priority="126"/>
  </conditionalFormatting>
  <conditionalFormatting sqref="A1198:A1206">
    <cfRule type="duplicateValues" dxfId="23" priority="154"/>
    <cfRule type="duplicateValues" dxfId="22" priority="155"/>
    <cfRule type="duplicateValues" dxfId="21" priority="156"/>
  </conditionalFormatting>
  <conditionalFormatting sqref="A1207">
    <cfRule type="duplicateValues" dxfId="20" priority="130"/>
    <cfRule type="duplicateValues" dxfId="19" priority="131"/>
    <cfRule type="duplicateValues" dxfId="18" priority="132"/>
  </conditionalFormatting>
  <conditionalFormatting sqref="A1208:A1215 A1217:A1224">
    <cfRule type="duplicateValues" dxfId="17" priority="153"/>
    <cfRule type="duplicateValues" dxfId="16" priority="151"/>
    <cfRule type="duplicateValues" dxfId="15" priority="152"/>
  </conditionalFormatting>
  <conditionalFormatting sqref="A1216">
    <cfRule type="duplicateValues" dxfId="14" priority="129"/>
    <cfRule type="duplicateValues" dxfId="13" priority="128"/>
    <cfRule type="duplicateValues" dxfId="12" priority="127"/>
  </conditionalFormatting>
  <conditionalFormatting sqref="A1225">
    <cfRule type="duplicateValues" dxfId="11" priority="136"/>
    <cfRule type="duplicateValues" dxfId="10" priority="134"/>
    <cfRule type="duplicateValues" dxfId="9" priority="133"/>
    <cfRule type="duplicateValues" dxfId="8" priority="137"/>
    <cfRule type="duplicateValues" dxfId="7" priority="138"/>
    <cfRule type="duplicateValues" dxfId="6" priority="135"/>
    <cfRule type="duplicateValues" dxfId="5" priority="139"/>
    <cfRule type="duplicateValues" dxfId="4" priority="140"/>
    <cfRule type="duplicateValues" dxfId="3" priority="141"/>
  </conditionalFormatting>
  <conditionalFormatting sqref="A1226:A1234">
    <cfRule type="duplicateValues" dxfId="2" priority="160"/>
    <cfRule type="duplicateValues" dxfId="1" priority="161"/>
    <cfRule type="duplicateValues" dxfId="0" priority="162"/>
  </conditionalFormatting>
  <printOptions horizontalCentered="1"/>
  <pageMargins left="0.39370078740157483" right="0.39370078740157483" top="0.59055118110236227" bottom="0.31496062992125984" header="0" footer="0.11811023622047245"/>
  <pageSetup paperSize="9" scale="57" orientation="portrait" r:id="rId1"/>
  <headerFooter>
    <oddFooter>&amp;R&amp;Pde&amp;N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7888-855E-4B06-A581-77F0FA87E60D}">
  <sheetPr>
    <outlinePr summaryBelow="0"/>
  </sheetPr>
  <dimension ref="A1:AQ92"/>
  <sheetViews>
    <sheetView showGridLines="0" tabSelected="1" view="pageBreakPreview" zoomScale="85" zoomScaleNormal="85" zoomScaleSheetLayoutView="85" workbookViewId="0">
      <pane xSplit="3" ySplit="11" topLeftCell="D75" activePane="bottomRight" state="frozen"/>
      <selection pane="topRight" activeCell="D1" sqref="D1"/>
      <selection pane="bottomLeft" activeCell="A12" sqref="A12"/>
      <selection pane="bottomRight" activeCell="F80" sqref="F80"/>
    </sheetView>
  </sheetViews>
  <sheetFormatPr defaultColWidth="9.140625" defaultRowHeight="11.25" x14ac:dyDescent="0.25"/>
  <cols>
    <col min="1" max="1" width="7.42578125" style="81" customWidth="1"/>
    <col min="2" max="2" width="58.85546875" style="78" customWidth="1"/>
    <col min="3" max="3" width="20.140625" style="78" customWidth="1"/>
    <col min="4" max="39" width="20.28515625" style="78" customWidth="1"/>
    <col min="40" max="40" width="16.85546875" style="78" bestFit="1" customWidth="1"/>
    <col min="41" max="41" width="16.28515625" style="78" hidden="1" customWidth="1"/>
    <col min="42" max="42" width="13.85546875" style="78" hidden="1" customWidth="1"/>
    <col min="43" max="43" width="12.140625" style="78" bestFit="1" customWidth="1"/>
    <col min="44" max="16384" width="9.140625" style="78"/>
  </cols>
  <sheetData>
    <row r="1" spans="1:43" s="11" customFormat="1" ht="12" x14ac:dyDescent="0.25">
      <c r="A1" s="5"/>
      <c r="B1" s="6"/>
      <c r="C1" s="7"/>
    </row>
    <row r="2" spans="1:43" s="13" customFormat="1" ht="18.75" customHeight="1" x14ac:dyDescent="0.25">
      <c r="A2" s="12"/>
      <c r="D2" s="75"/>
      <c r="E2" s="75"/>
      <c r="J2" s="353"/>
      <c r="K2" s="353"/>
      <c r="L2" s="353"/>
      <c r="M2" s="353"/>
      <c r="N2" s="75"/>
      <c r="O2" s="75"/>
      <c r="R2" s="353"/>
      <c r="S2" s="353"/>
      <c r="T2" s="353"/>
      <c r="U2" s="353"/>
      <c r="V2" s="75"/>
      <c r="W2" s="75"/>
      <c r="X2" s="75"/>
      <c r="Y2" s="353"/>
      <c r="Z2" s="353"/>
      <c r="AA2" s="353"/>
      <c r="AB2" s="353"/>
      <c r="AC2" s="75"/>
      <c r="AD2" s="75"/>
      <c r="AE2" s="75"/>
      <c r="AF2" s="353"/>
      <c r="AG2" s="353"/>
      <c r="AH2" s="353"/>
      <c r="AI2" s="353"/>
      <c r="AJ2" s="75"/>
      <c r="AK2" s="75"/>
      <c r="AL2" s="75"/>
      <c r="AM2" s="75"/>
      <c r="AN2" s="75"/>
    </row>
    <row r="3" spans="1:43" s="15" customFormat="1" ht="15" customHeight="1" x14ac:dyDescent="0.25">
      <c r="A3" s="3"/>
      <c r="D3" s="14"/>
      <c r="E3" s="14"/>
      <c r="J3" s="354"/>
      <c r="K3" s="354"/>
      <c r="L3" s="354"/>
      <c r="M3" s="354"/>
      <c r="N3" s="14"/>
      <c r="O3" s="14"/>
      <c r="R3" s="354"/>
      <c r="S3" s="354"/>
      <c r="T3" s="354"/>
      <c r="U3" s="354"/>
      <c r="V3" s="14"/>
      <c r="W3" s="14"/>
      <c r="X3" s="14"/>
      <c r="Y3" s="354"/>
      <c r="Z3" s="354"/>
      <c r="AA3" s="354"/>
      <c r="AB3" s="354"/>
      <c r="AC3" s="14"/>
      <c r="AD3" s="14"/>
      <c r="AE3" s="14"/>
      <c r="AF3" s="354"/>
      <c r="AG3" s="354"/>
      <c r="AH3" s="354"/>
      <c r="AI3" s="354"/>
      <c r="AJ3" s="14"/>
      <c r="AK3" s="14"/>
      <c r="AL3" s="14"/>
      <c r="AM3" s="14"/>
      <c r="AN3" s="14"/>
    </row>
    <row r="4" spans="1:43" s="15" customFormat="1" ht="15" customHeight="1" x14ac:dyDescent="0.25">
      <c r="A4" s="3"/>
      <c r="D4" s="14"/>
      <c r="E4" s="14"/>
      <c r="J4" s="354"/>
      <c r="K4" s="354"/>
      <c r="L4" s="354"/>
      <c r="M4" s="354"/>
      <c r="N4" s="14"/>
      <c r="O4" s="14"/>
      <c r="R4" s="354"/>
      <c r="S4" s="354"/>
      <c r="T4" s="354"/>
      <c r="U4" s="354"/>
      <c r="V4" s="14"/>
      <c r="W4" s="14"/>
      <c r="X4" s="14"/>
      <c r="Y4" s="354"/>
      <c r="Z4" s="354"/>
      <c r="AA4" s="354"/>
      <c r="AB4" s="354"/>
      <c r="AC4" s="14"/>
      <c r="AD4" s="14"/>
      <c r="AE4" s="14"/>
      <c r="AF4" s="354"/>
      <c r="AG4" s="354"/>
      <c r="AH4" s="354"/>
      <c r="AI4" s="354"/>
      <c r="AJ4" s="14"/>
      <c r="AK4" s="14"/>
      <c r="AL4" s="14"/>
      <c r="AM4" s="14"/>
      <c r="AN4" s="14"/>
    </row>
    <row r="5" spans="1:43" s="11" customFormat="1" ht="12" x14ac:dyDescent="0.25">
      <c r="A5" s="5"/>
      <c r="B5" s="6"/>
      <c r="C5" s="16"/>
    </row>
    <row r="6" spans="1:43" s="15" customFormat="1" ht="28.5" customHeight="1" x14ac:dyDescent="0.25">
      <c r="B6" s="374" t="str">
        <f>Orcamento!C6</f>
        <v>Reforma e adequação do Ambulatório Leonor Mendes de Barros, Construção de Nova Portaria da Rua Augusto Tolle, Reforma completa do Heliponto, e Reforma e Adequações para obtenção de AVCB no Conjunto Hospitalar do Mandaqui.</v>
      </c>
      <c r="C6" s="375"/>
      <c r="D6" s="375"/>
      <c r="E6" s="375"/>
      <c r="F6" s="375"/>
      <c r="G6" s="375"/>
      <c r="H6" s="375"/>
      <c r="I6" s="375"/>
      <c r="J6" s="375"/>
      <c r="K6" s="375"/>
      <c r="L6" s="22"/>
      <c r="M6" s="76"/>
      <c r="N6" s="76"/>
      <c r="O6" s="76"/>
    </row>
    <row r="7" spans="1:43" s="15" customFormat="1" ht="12.75" x14ac:dyDescent="0.25">
      <c r="B7" s="9" t="s">
        <v>2610</v>
      </c>
      <c r="C7" s="1"/>
    </row>
    <row r="8" spans="1:43" s="11" customFormat="1" ht="12" x14ac:dyDescent="0.25">
      <c r="A8" s="8"/>
      <c r="B8" s="9"/>
      <c r="C8" s="10"/>
    </row>
    <row r="9" spans="1:43" s="24" customFormat="1" ht="12" x14ac:dyDescent="0.25">
      <c r="A9" s="23"/>
      <c r="B9" s="24" t="s">
        <v>3697</v>
      </c>
    </row>
    <row r="10" spans="1:43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</row>
    <row r="11" spans="1:43" s="71" customFormat="1" ht="30" customHeight="1" x14ac:dyDescent="0.25">
      <c r="A11" s="79" t="s">
        <v>2611</v>
      </c>
      <c r="B11" s="79" t="s">
        <v>2612</v>
      </c>
      <c r="C11" s="79" t="s">
        <v>2613</v>
      </c>
      <c r="D11" s="79" t="s">
        <v>2614</v>
      </c>
      <c r="E11" s="79" t="s">
        <v>2615</v>
      </c>
      <c r="F11" s="79" t="s">
        <v>2616</v>
      </c>
      <c r="G11" s="79" t="s">
        <v>2617</v>
      </c>
      <c r="H11" s="79" t="s">
        <v>2618</v>
      </c>
      <c r="I11" s="79" t="s">
        <v>2619</v>
      </c>
      <c r="J11" s="79" t="s">
        <v>2620</v>
      </c>
      <c r="K11" s="79" t="s">
        <v>2621</v>
      </c>
      <c r="L11" s="79" t="s">
        <v>2622</v>
      </c>
      <c r="M11" s="79" t="s">
        <v>2623</v>
      </c>
      <c r="N11" s="79" t="s">
        <v>2624</v>
      </c>
      <c r="O11" s="79" t="s">
        <v>2625</v>
      </c>
      <c r="P11" s="79" t="s">
        <v>2626</v>
      </c>
      <c r="Q11" s="79" t="s">
        <v>2627</v>
      </c>
      <c r="R11" s="79" t="s">
        <v>2628</v>
      </c>
      <c r="S11" s="79" t="s">
        <v>2629</v>
      </c>
      <c r="T11" s="79" t="s">
        <v>2630</v>
      </c>
      <c r="U11" s="79" t="s">
        <v>2631</v>
      </c>
      <c r="V11" s="79" t="s">
        <v>2632</v>
      </c>
      <c r="W11" s="79" t="s">
        <v>2633</v>
      </c>
      <c r="X11" s="79" t="s">
        <v>2634</v>
      </c>
      <c r="Y11" s="79" t="s">
        <v>2635</v>
      </c>
      <c r="Z11" s="79" t="s">
        <v>2636</v>
      </c>
      <c r="AA11" s="79" t="s">
        <v>2637</v>
      </c>
      <c r="AB11" s="79" t="s">
        <v>2638</v>
      </c>
      <c r="AC11" s="79" t="s">
        <v>2639</v>
      </c>
      <c r="AD11" s="79" t="s">
        <v>2640</v>
      </c>
      <c r="AE11" s="79" t="s">
        <v>2641</v>
      </c>
      <c r="AF11" s="79" t="s">
        <v>2642</v>
      </c>
      <c r="AG11" s="79" t="s">
        <v>2643</v>
      </c>
      <c r="AH11" s="79" t="s">
        <v>2644</v>
      </c>
      <c r="AI11" s="79" t="s">
        <v>2645</v>
      </c>
      <c r="AJ11" s="79" t="s">
        <v>2646</v>
      </c>
      <c r="AK11" s="79" t="s">
        <v>2647</v>
      </c>
      <c r="AL11" s="79" t="s">
        <v>2648</v>
      </c>
      <c r="AM11" s="79" t="s">
        <v>2649</v>
      </c>
      <c r="AN11" s="80" t="s">
        <v>2650</v>
      </c>
    </row>
    <row r="12" spans="1:43" s="71" customFormat="1" ht="17.25" customHeight="1" x14ac:dyDescent="0.25">
      <c r="A12" s="226" t="str">
        <f>Orcamento!A12</f>
        <v>A</v>
      </c>
      <c r="B12" s="228" t="str">
        <f>Orcamento!B12</f>
        <v xml:space="preserve"> CONSTRUÇÕES, REFORMAS E ADEQUAÇÕES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7"/>
    </row>
    <row r="13" spans="1:43" ht="24" customHeight="1" x14ac:dyDescent="0.25">
      <c r="A13" s="370" t="s">
        <v>3547</v>
      </c>
      <c r="B13" s="371" t="s">
        <v>3548</v>
      </c>
      <c r="C13" s="368">
        <f>Orcamento!H13</f>
        <v>0</v>
      </c>
      <c r="D13" s="87">
        <f>$C$13*0.17</f>
        <v>0</v>
      </c>
      <c r="E13" s="87">
        <f>$C$13*0.17</f>
        <v>0</v>
      </c>
      <c r="F13" s="87">
        <f>$C$13*0.17</f>
        <v>0</v>
      </c>
      <c r="G13" s="87">
        <f>$C$13*0.17</f>
        <v>0</v>
      </c>
      <c r="H13" s="87">
        <f>$C$13*0.17</f>
        <v>0</v>
      </c>
      <c r="I13" s="87">
        <f>C13-D13-E13-F13-G13-H13</f>
        <v>0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8">
        <f t="shared" ref="AN13:AN44" si="0">SUM(D13:AM13)</f>
        <v>0</v>
      </c>
      <c r="AP13" s="85">
        <f>AN13-C13</f>
        <v>0</v>
      </c>
      <c r="AQ13" s="85">
        <f>C13-AN13</f>
        <v>0</v>
      </c>
    </row>
    <row r="14" spans="1:43" ht="24" customHeight="1" x14ac:dyDescent="0.25">
      <c r="A14" s="370"/>
      <c r="B14" s="371"/>
      <c r="C14" s="368"/>
      <c r="D14" s="224">
        <v>0.17</v>
      </c>
      <c r="E14" s="224">
        <v>0.17</v>
      </c>
      <c r="F14" s="224">
        <v>0.17</v>
      </c>
      <c r="G14" s="224">
        <v>0.17</v>
      </c>
      <c r="H14" s="224">
        <v>0.17</v>
      </c>
      <c r="I14" s="224">
        <v>0.14999999999999988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90">
        <f t="shared" si="0"/>
        <v>1</v>
      </c>
    </row>
    <row r="15" spans="1:43" ht="24" customHeight="1" x14ac:dyDescent="0.25">
      <c r="A15" s="370" t="s">
        <v>3549</v>
      </c>
      <c r="B15" s="371" t="s">
        <v>3550</v>
      </c>
      <c r="C15" s="368">
        <f>Orcamento!H24</f>
        <v>0</v>
      </c>
      <c r="D15" s="87">
        <f>D16*$C$15</f>
        <v>0</v>
      </c>
      <c r="E15" s="87">
        <f t="shared" ref="E15:AM15" si="1">E16*$C$15</f>
        <v>0</v>
      </c>
      <c r="F15" s="87">
        <f t="shared" si="1"/>
        <v>0</v>
      </c>
      <c r="G15" s="87">
        <f t="shared" si="1"/>
        <v>0</v>
      </c>
      <c r="H15" s="87">
        <f t="shared" si="1"/>
        <v>0</v>
      </c>
      <c r="I15" s="87">
        <f t="shared" si="1"/>
        <v>0</v>
      </c>
      <c r="J15" s="87">
        <f t="shared" si="1"/>
        <v>0</v>
      </c>
      <c r="K15" s="87">
        <f t="shared" si="1"/>
        <v>0</v>
      </c>
      <c r="L15" s="87">
        <f t="shared" si="1"/>
        <v>0</v>
      </c>
      <c r="M15" s="87">
        <f t="shared" si="1"/>
        <v>0</v>
      </c>
      <c r="N15" s="87">
        <f t="shared" si="1"/>
        <v>0</v>
      </c>
      <c r="O15" s="87">
        <f t="shared" si="1"/>
        <v>0</v>
      </c>
      <c r="P15" s="87">
        <f t="shared" si="1"/>
        <v>0</v>
      </c>
      <c r="Q15" s="87">
        <f t="shared" si="1"/>
        <v>0</v>
      </c>
      <c r="R15" s="87">
        <f t="shared" si="1"/>
        <v>0</v>
      </c>
      <c r="S15" s="87">
        <f t="shared" si="1"/>
        <v>0</v>
      </c>
      <c r="T15" s="87">
        <f t="shared" si="1"/>
        <v>0</v>
      </c>
      <c r="U15" s="87">
        <f t="shared" si="1"/>
        <v>0</v>
      </c>
      <c r="V15" s="87">
        <f t="shared" si="1"/>
        <v>0</v>
      </c>
      <c r="W15" s="87">
        <f t="shared" si="1"/>
        <v>0</v>
      </c>
      <c r="X15" s="87">
        <f t="shared" si="1"/>
        <v>0</v>
      </c>
      <c r="Y15" s="87">
        <f t="shared" si="1"/>
        <v>0</v>
      </c>
      <c r="Z15" s="87">
        <f t="shared" si="1"/>
        <v>0</v>
      </c>
      <c r="AA15" s="87">
        <f t="shared" si="1"/>
        <v>0</v>
      </c>
      <c r="AB15" s="87">
        <f t="shared" si="1"/>
        <v>0</v>
      </c>
      <c r="AC15" s="87">
        <f t="shared" si="1"/>
        <v>0</v>
      </c>
      <c r="AD15" s="87">
        <f t="shared" si="1"/>
        <v>0</v>
      </c>
      <c r="AE15" s="87">
        <f t="shared" si="1"/>
        <v>0</v>
      </c>
      <c r="AF15" s="87">
        <f t="shared" si="1"/>
        <v>0</v>
      </c>
      <c r="AG15" s="87">
        <f t="shared" si="1"/>
        <v>0</v>
      </c>
      <c r="AH15" s="87">
        <f t="shared" si="1"/>
        <v>0</v>
      </c>
      <c r="AI15" s="87">
        <f t="shared" si="1"/>
        <v>0</v>
      </c>
      <c r="AJ15" s="87">
        <f t="shared" si="1"/>
        <v>0</v>
      </c>
      <c r="AK15" s="87">
        <f t="shared" si="1"/>
        <v>0</v>
      </c>
      <c r="AL15" s="87">
        <f t="shared" si="1"/>
        <v>0</v>
      </c>
      <c r="AM15" s="87">
        <f t="shared" si="1"/>
        <v>0</v>
      </c>
      <c r="AN15" s="88">
        <f t="shared" si="0"/>
        <v>0</v>
      </c>
      <c r="AP15" s="85">
        <f>AN15-C15</f>
        <v>0</v>
      </c>
      <c r="AQ15" s="85">
        <f>C15-AN15</f>
        <v>0</v>
      </c>
    </row>
    <row r="16" spans="1:43" ht="24" customHeight="1" x14ac:dyDescent="0.25">
      <c r="A16" s="370"/>
      <c r="B16" s="371"/>
      <c r="C16" s="368"/>
      <c r="D16" s="224">
        <v>0.34709646585782067</v>
      </c>
      <c r="E16" s="224">
        <v>0.34709646585782067</v>
      </c>
      <c r="F16" s="224">
        <v>8.4784128622658675E-3</v>
      </c>
      <c r="G16" s="224">
        <v>8.4784128622658675E-3</v>
      </c>
      <c r="H16" s="224">
        <v>8.4784128622658675E-3</v>
      </c>
      <c r="I16" s="224">
        <v>8.4784128622658675E-3</v>
      </c>
      <c r="J16" s="224">
        <v>8.4784128622658675E-3</v>
      </c>
      <c r="K16" s="224">
        <v>8.4784128622658675E-3</v>
      </c>
      <c r="L16" s="224">
        <v>8.4784128622658675E-3</v>
      </c>
      <c r="M16" s="224">
        <v>8.4784128622658675E-3</v>
      </c>
      <c r="N16" s="224">
        <v>8.4784128622658675E-3</v>
      </c>
      <c r="O16" s="224">
        <v>8.4784128622658675E-3</v>
      </c>
      <c r="P16" s="224">
        <v>8.4784128622658675E-3</v>
      </c>
      <c r="Q16" s="224">
        <v>8.4784128622658675E-3</v>
      </c>
      <c r="R16" s="224">
        <v>8.4784128622658675E-3</v>
      </c>
      <c r="S16" s="224">
        <v>8.4784128622658675E-3</v>
      </c>
      <c r="T16" s="224">
        <v>8.4784128622658675E-3</v>
      </c>
      <c r="U16" s="224">
        <v>8.4784128622658675E-3</v>
      </c>
      <c r="V16" s="224">
        <v>8.4784128622658675E-3</v>
      </c>
      <c r="W16" s="224">
        <v>8.4784128622658675E-3</v>
      </c>
      <c r="X16" s="224">
        <v>8.4784128622658675E-3</v>
      </c>
      <c r="Y16" s="224">
        <v>8.4784128622658675E-3</v>
      </c>
      <c r="Z16" s="224">
        <v>8.4784128622658675E-3</v>
      </c>
      <c r="AA16" s="224">
        <v>8.4784128622658675E-3</v>
      </c>
      <c r="AB16" s="224">
        <v>8.4784128622658675E-3</v>
      </c>
      <c r="AC16" s="224">
        <v>8.4784128622658675E-3</v>
      </c>
      <c r="AD16" s="224">
        <v>8.4784128622658675E-3</v>
      </c>
      <c r="AE16" s="224">
        <v>8.4784128622658675E-3</v>
      </c>
      <c r="AF16" s="224">
        <v>8.4784128622658675E-3</v>
      </c>
      <c r="AG16" s="224">
        <v>8.4784128622658675E-3</v>
      </c>
      <c r="AH16" s="224">
        <v>8.4784128622658675E-3</v>
      </c>
      <c r="AI16" s="224">
        <v>8.4784128622658675E-3</v>
      </c>
      <c r="AJ16" s="224">
        <v>8.4784128622658675E-3</v>
      </c>
      <c r="AK16" s="224">
        <v>8.4784128622658675E-3</v>
      </c>
      <c r="AL16" s="224">
        <v>1.1060649614332611E-2</v>
      </c>
      <c r="AM16" s="224">
        <v>2.3437207077519569E-2</v>
      </c>
      <c r="AN16" s="90">
        <f t="shared" si="0"/>
        <v>1.0000000000000029</v>
      </c>
      <c r="AP16" s="85"/>
    </row>
    <row r="17" spans="1:43" ht="24" customHeight="1" x14ac:dyDescent="0.25">
      <c r="A17" s="370" t="s">
        <v>3551</v>
      </c>
      <c r="B17" s="371" t="s">
        <v>3552</v>
      </c>
      <c r="C17" s="368">
        <f>Orcamento!H32</f>
        <v>0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8">
        <f t="shared" si="0"/>
        <v>0</v>
      </c>
      <c r="AP17" s="85">
        <f>AN17-C17</f>
        <v>0</v>
      </c>
      <c r="AQ17" s="85">
        <f>C17-AN17</f>
        <v>0</v>
      </c>
    </row>
    <row r="18" spans="1:43" ht="24" customHeight="1" x14ac:dyDescent="0.25">
      <c r="A18" s="370"/>
      <c r="B18" s="371"/>
      <c r="C18" s="368"/>
      <c r="D18" s="89"/>
      <c r="E18" s="89"/>
      <c r="F18" s="224">
        <v>3.3250959745843259E-2</v>
      </c>
      <c r="G18" s="224">
        <v>3.3501362356239704E-2</v>
      </c>
      <c r="H18" s="224">
        <v>3.1617408323060238E-2</v>
      </c>
      <c r="I18" s="224">
        <v>3.4757331711692686E-2</v>
      </c>
      <c r="J18" s="224">
        <v>3.1617408323060238E-2</v>
      </c>
      <c r="K18" s="224">
        <v>2.8477484934427786E-2</v>
      </c>
      <c r="L18" s="224">
        <v>2.8477484934427786E-2</v>
      </c>
      <c r="M18" s="224">
        <v>2.8477484934427786E-2</v>
      </c>
      <c r="N18" s="224">
        <v>2.8477484934427786E-2</v>
      </c>
      <c r="O18" s="224">
        <v>2.8477484934427786E-2</v>
      </c>
      <c r="P18" s="224">
        <v>2.8477484934427786E-2</v>
      </c>
      <c r="Q18" s="224">
        <v>2.8477484934427786E-2</v>
      </c>
      <c r="R18" s="224">
        <v>2.8477484934427786E-2</v>
      </c>
      <c r="S18" s="224">
        <v>2.8477484934427786E-2</v>
      </c>
      <c r="T18" s="224">
        <v>2.8477484934427786E-2</v>
      </c>
      <c r="U18" s="224">
        <v>2.8477484934427786E-2</v>
      </c>
      <c r="V18" s="224">
        <v>2.8477484934427786E-2</v>
      </c>
      <c r="W18" s="224">
        <v>2.8477484934427786E-2</v>
      </c>
      <c r="X18" s="224">
        <v>2.8477484934427786E-2</v>
      </c>
      <c r="Y18" s="224">
        <v>2.8477484934427786E-2</v>
      </c>
      <c r="Z18" s="224">
        <v>2.8477484934427786E-2</v>
      </c>
      <c r="AA18" s="224">
        <v>2.8477484934427786E-2</v>
      </c>
      <c r="AB18" s="224">
        <v>2.8477484934427786E-2</v>
      </c>
      <c r="AC18" s="224">
        <v>2.8477484934427786E-2</v>
      </c>
      <c r="AD18" s="224">
        <v>2.8477484934427786E-2</v>
      </c>
      <c r="AE18" s="224">
        <v>2.8477484934427786E-2</v>
      </c>
      <c r="AF18" s="224">
        <v>2.8477484934427786E-2</v>
      </c>
      <c r="AG18" s="224">
        <v>3.4757331711692686E-2</v>
      </c>
      <c r="AH18" s="224">
        <v>3.4757331711692686E-2</v>
      </c>
      <c r="AI18" s="224">
        <v>3.4757331711692686E-2</v>
      </c>
      <c r="AJ18" s="224">
        <v>3.4757331711692686E-2</v>
      </c>
      <c r="AK18" s="224">
        <v>3.8104125812861545E-2</v>
      </c>
      <c r="AL18" s="224">
        <v>3.1617408323060238E-2</v>
      </c>
      <c r="AM18" s="89"/>
      <c r="AN18" s="90">
        <f t="shared" si="0"/>
        <v>1.0000000000000004</v>
      </c>
    </row>
    <row r="19" spans="1:43" ht="24" customHeight="1" x14ac:dyDescent="0.25">
      <c r="A19" s="370" t="s">
        <v>3553</v>
      </c>
      <c r="B19" s="371" t="s">
        <v>3554</v>
      </c>
      <c r="C19" s="368">
        <f>Orcamento!H44</f>
        <v>0</v>
      </c>
      <c r="D19" s="87"/>
      <c r="E19" s="87"/>
      <c r="F19" s="87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88">
        <f t="shared" si="0"/>
        <v>0</v>
      </c>
      <c r="AP19" s="85">
        <f>AN19-C19</f>
        <v>0</v>
      </c>
      <c r="AQ19" s="85">
        <f>C19-AN19</f>
        <v>0</v>
      </c>
    </row>
    <row r="20" spans="1:43" ht="24" customHeight="1" x14ac:dyDescent="0.25">
      <c r="A20" s="370"/>
      <c r="B20" s="371"/>
      <c r="C20" s="368"/>
      <c r="D20" s="224">
        <v>0.33149224018081214</v>
      </c>
      <c r="E20" s="224">
        <v>0.33149224018081214</v>
      </c>
      <c r="F20" s="224">
        <v>0.33701551963837556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90">
        <f t="shared" si="0"/>
        <v>0.99999999999999978</v>
      </c>
    </row>
    <row r="21" spans="1:43" ht="24" customHeight="1" x14ac:dyDescent="0.25">
      <c r="A21" s="370" t="s">
        <v>3555</v>
      </c>
      <c r="B21" s="371" t="s">
        <v>3556</v>
      </c>
      <c r="C21" s="368">
        <f>Orcamento!H52</f>
        <v>0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88">
        <f>SUM(D21:AM21)</f>
        <v>0</v>
      </c>
      <c r="AP21" s="85">
        <f>AN21-C21</f>
        <v>0</v>
      </c>
      <c r="AQ21" s="85">
        <f>C21-AN21</f>
        <v>0</v>
      </c>
    </row>
    <row r="22" spans="1:43" ht="24" customHeight="1" x14ac:dyDescent="0.25">
      <c r="A22" s="370"/>
      <c r="B22" s="371"/>
      <c r="C22" s="368"/>
      <c r="D22" s="89"/>
      <c r="E22" s="224">
        <v>0.05</v>
      </c>
      <c r="F22" s="224">
        <v>4.4056336639745237E-2</v>
      </c>
      <c r="G22" s="224">
        <v>4.4056336639745237E-2</v>
      </c>
      <c r="H22" s="224">
        <v>4.4056336639745237E-2</v>
      </c>
      <c r="I22" s="224">
        <v>4.4056336639745237E-2</v>
      </c>
      <c r="J22" s="224">
        <v>4.4056336639745237E-2</v>
      </c>
      <c r="K22" s="224">
        <v>4.4056336639745237E-2</v>
      </c>
      <c r="L22" s="224">
        <v>4.4056336639745237E-2</v>
      </c>
      <c r="M22" s="224">
        <v>4.4056336639745237E-2</v>
      </c>
      <c r="N22" s="224">
        <v>4.4056336639745237E-2</v>
      </c>
      <c r="O22" s="224">
        <v>4.4056336639745237E-2</v>
      </c>
      <c r="P22" s="224">
        <v>4.4056336639745237E-2</v>
      </c>
      <c r="Q22" s="224">
        <v>4.4056336639745237E-2</v>
      </c>
      <c r="R22" s="224">
        <v>4.4056336639745237E-2</v>
      </c>
      <c r="S22" s="224">
        <v>4.4056336639745237E-2</v>
      </c>
      <c r="T22" s="224">
        <v>4.4056336639745237E-2</v>
      </c>
      <c r="U22" s="224">
        <v>4.4056336639745237E-2</v>
      </c>
      <c r="V22" s="224">
        <v>4.4056336639745237E-2</v>
      </c>
      <c r="W22" s="224">
        <v>4.4056336639745237E-2</v>
      </c>
      <c r="X22" s="224">
        <v>0.03</v>
      </c>
      <c r="Y22" s="224">
        <v>0.03</v>
      </c>
      <c r="Z22" s="224">
        <v>0.03</v>
      </c>
      <c r="AA22" s="224">
        <v>0.03</v>
      </c>
      <c r="AB22" s="224">
        <v>3.6985940484585873E-2</v>
      </c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90">
        <f>SUM(D22:AM22)</f>
        <v>1.0000000000000007</v>
      </c>
    </row>
    <row r="23" spans="1:43" ht="24" customHeight="1" x14ac:dyDescent="0.25">
      <c r="A23" s="370" t="s">
        <v>3557</v>
      </c>
      <c r="B23" s="371" t="s">
        <v>3558</v>
      </c>
      <c r="C23" s="368">
        <f>Orcamento!H96</f>
        <v>0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91"/>
      <c r="AK23" s="91"/>
      <c r="AL23" s="91"/>
      <c r="AM23" s="91"/>
      <c r="AN23" s="88">
        <f t="shared" si="0"/>
        <v>0</v>
      </c>
      <c r="AP23" s="85">
        <f>AN23-C23</f>
        <v>0</v>
      </c>
      <c r="AQ23" s="85">
        <f>C23-AN23</f>
        <v>0</v>
      </c>
    </row>
    <row r="24" spans="1:43" ht="24" customHeight="1" x14ac:dyDescent="0.25">
      <c r="A24" s="370"/>
      <c r="B24" s="371"/>
      <c r="C24" s="368"/>
      <c r="D24" s="89"/>
      <c r="E24" s="89"/>
      <c r="F24" s="224">
        <v>3.3109422333094357E-2</v>
      </c>
      <c r="G24" s="224">
        <v>3.3109422333094357E-2</v>
      </c>
      <c r="H24" s="224">
        <v>3.3109422333094357E-2</v>
      </c>
      <c r="I24" s="224">
        <v>3.3109422333094357E-2</v>
      </c>
      <c r="J24" s="224">
        <v>3.3109422333094357E-2</v>
      </c>
      <c r="K24" s="224">
        <v>3.3109422333094357E-2</v>
      </c>
      <c r="L24" s="224">
        <v>3.3109422333094357E-2</v>
      </c>
      <c r="M24" s="224">
        <v>3.3109422333094357E-2</v>
      </c>
      <c r="N24" s="224">
        <v>3.3109422333094357E-2</v>
      </c>
      <c r="O24" s="224">
        <v>3.3109422333094357E-2</v>
      </c>
      <c r="P24" s="224">
        <v>3.3109422333094357E-2</v>
      </c>
      <c r="Q24" s="224">
        <v>3.3109422333094357E-2</v>
      </c>
      <c r="R24" s="224">
        <v>3.3109422333094357E-2</v>
      </c>
      <c r="S24" s="224">
        <v>3.3109422333094357E-2</v>
      </c>
      <c r="T24" s="224">
        <v>3.3109422333094357E-2</v>
      </c>
      <c r="U24" s="224">
        <v>3.3109422333094357E-2</v>
      </c>
      <c r="V24" s="224">
        <v>3.3109422333094357E-2</v>
      </c>
      <c r="W24" s="224">
        <v>3.3109422333094357E-2</v>
      </c>
      <c r="X24" s="224">
        <v>3.3109422333094357E-2</v>
      </c>
      <c r="Y24" s="224">
        <v>3.3109422333094357E-2</v>
      </c>
      <c r="Z24" s="224">
        <v>3.3109422333094357E-2</v>
      </c>
      <c r="AA24" s="224">
        <v>3.3109422333094357E-2</v>
      </c>
      <c r="AB24" s="224">
        <v>3.3109422333094357E-2</v>
      </c>
      <c r="AC24" s="224">
        <v>3.3109422333094357E-2</v>
      </c>
      <c r="AD24" s="224">
        <v>3.3109422333094357E-2</v>
      </c>
      <c r="AE24" s="224">
        <v>3.3109422333094357E-2</v>
      </c>
      <c r="AF24" s="224">
        <v>3.3109422333094357E-2</v>
      </c>
      <c r="AG24" s="224">
        <v>3.3109422333094357E-2</v>
      </c>
      <c r="AH24" s="224">
        <v>3.3109422333094357E-2</v>
      </c>
      <c r="AI24" s="224">
        <v>3.9826752340264095E-2</v>
      </c>
      <c r="AJ24" s="89"/>
      <c r="AK24" s="89"/>
      <c r="AL24" s="89"/>
      <c r="AM24" s="89"/>
      <c r="AN24" s="90">
        <f t="shared" si="0"/>
        <v>0.99999999999999989</v>
      </c>
    </row>
    <row r="25" spans="1:43" ht="24" customHeight="1" x14ac:dyDescent="0.25">
      <c r="A25" s="370" t="s">
        <v>3559</v>
      </c>
      <c r="B25" s="371" t="s">
        <v>3560</v>
      </c>
      <c r="C25" s="368">
        <f>Orcamento!H104</f>
        <v>0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91"/>
      <c r="AN25" s="88">
        <f t="shared" si="0"/>
        <v>0</v>
      </c>
      <c r="AP25" s="85">
        <f>AN25-C25</f>
        <v>0</v>
      </c>
      <c r="AQ25" s="85">
        <f>C25-AN25</f>
        <v>0</v>
      </c>
    </row>
    <row r="26" spans="1:43" ht="24" customHeight="1" x14ac:dyDescent="0.25">
      <c r="A26" s="370"/>
      <c r="B26" s="371"/>
      <c r="C26" s="368"/>
      <c r="D26" s="89"/>
      <c r="E26" s="89"/>
      <c r="F26" s="224">
        <v>2.9401712185663332E-2</v>
      </c>
      <c r="G26" s="224">
        <v>2.9401712185663332E-2</v>
      </c>
      <c r="H26" s="224">
        <v>2.9401712185663332E-2</v>
      </c>
      <c r="I26" s="224">
        <v>2.9401712185663332E-2</v>
      </c>
      <c r="J26" s="224">
        <v>2.9401712185663332E-2</v>
      </c>
      <c r="K26" s="224">
        <v>2.9401712185663332E-2</v>
      </c>
      <c r="L26" s="224">
        <v>2.9401712185663332E-2</v>
      </c>
      <c r="M26" s="224">
        <v>2.9401712185663332E-2</v>
      </c>
      <c r="N26" s="224">
        <v>2.9401712185663332E-2</v>
      </c>
      <c r="O26" s="224">
        <v>2.9401712185663332E-2</v>
      </c>
      <c r="P26" s="224">
        <v>2.9401712185663332E-2</v>
      </c>
      <c r="Q26" s="224">
        <v>2.9401712185663332E-2</v>
      </c>
      <c r="R26" s="224">
        <v>2.9401712185663332E-2</v>
      </c>
      <c r="S26" s="224">
        <v>2.9401712185663332E-2</v>
      </c>
      <c r="T26" s="224">
        <v>2.9401712185663332E-2</v>
      </c>
      <c r="U26" s="224">
        <v>2.9401712185663332E-2</v>
      </c>
      <c r="V26" s="224">
        <v>2.9401712185663332E-2</v>
      </c>
      <c r="W26" s="224">
        <v>2.9401712185663332E-2</v>
      </c>
      <c r="X26" s="224">
        <v>2.9401712185663332E-2</v>
      </c>
      <c r="Y26" s="224">
        <v>2.9401712185663332E-2</v>
      </c>
      <c r="Z26" s="224">
        <v>2.9401712185663332E-2</v>
      </c>
      <c r="AA26" s="224">
        <v>2.9401712185663332E-2</v>
      </c>
      <c r="AB26" s="224">
        <v>2.9401712185663332E-2</v>
      </c>
      <c r="AC26" s="224">
        <v>2.9401712185663332E-2</v>
      </c>
      <c r="AD26" s="224">
        <v>3.1041805890121003E-2</v>
      </c>
      <c r="AE26" s="224">
        <v>3.1041805890121003E-2</v>
      </c>
      <c r="AF26" s="224">
        <v>3.1041805890121003E-2</v>
      </c>
      <c r="AG26" s="224">
        <v>3.1041805890121003E-2</v>
      </c>
      <c r="AH26" s="224">
        <v>3.1041805890121003E-2</v>
      </c>
      <c r="AI26" s="224">
        <v>3.1041805890121003E-2</v>
      </c>
      <c r="AJ26" s="224">
        <v>3.1041805890121003E-2</v>
      </c>
      <c r="AK26" s="224">
        <v>3.1041805890121003E-2</v>
      </c>
      <c r="AL26" s="224">
        <v>4.6024460423111237E-2</v>
      </c>
      <c r="AM26" s="89"/>
      <c r="AN26" s="90">
        <f t="shared" si="0"/>
        <v>0.999999999999999</v>
      </c>
    </row>
    <row r="27" spans="1:43" ht="24" customHeight="1" x14ac:dyDescent="0.25">
      <c r="A27" s="370" t="s">
        <v>3561</v>
      </c>
      <c r="B27" s="371" t="s">
        <v>3562</v>
      </c>
      <c r="C27" s="368">
        <f>Orcamento!H161</f>
        <v>0</v>
      </c>
      <c r="D27" s="87"/>
      <c r="E27" s="87"/>
      <c r="F27" s="87"/>
      <c r="G27" s="87"/>
      <c r="H27" s="87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88">
        <f t="shared" si="0"/>
        <v>0</v>
      </c>
      <c r="AP27" s="85">
        <f>AN27-C27</f>
        <v>0</v>
      </c>
      <c r="AQ27" s="85">
        <f>C27-AN27</f>
        <v>0</v>
      </c>
    </row>
    <row r="28" spans="1:43" ht="24" customHeight="1" x14ac:dyDescent="0.25">
      <c r="A28" s="370"/>
      <c r="B28" s="371"/>
      <c r="C28" s="368"/>
      <c r="D28" s="89"/>
      <c r="E28" s="89"/>
      <c r="F28" s="89"/>
      <c r="G28" s="89"/>
      <c r="H28" s="89"/>
      <c r="I28" s="224">
        <v>5.2445015537396264E-2</v>
      </c>
      <c r="J28" s="224">
        <v>5.2445015537396264E-2</v>
      </c>
      <c r="K28" s="224">
        <v>5.2445015537396264E-2</v>
      </c>
      <c r="L28" s="224">
        <v>5.2445015537396264E-2</v>
      </c>
      <c r="M28" s="224">
        <v>5.2445015537396264E-2</v>
      </c>
      <c r="N28" s="224">
        <v>3.7053784659722304E-2</v>
      </c>
      <c r="O28" s="224">
        <v>3.7053784659722304E-2</v>
      </c>
      <c r="P28" s="224">
        <v>3.7053784659722304E-2</v>
      </c>
      <c r="Q28" s="224">
        <v>3.7053784659722304E-2</v>
      </c>
      <c r="R28" s="224">
        <v>3.7053784659722304E-2</v>
      </c>
      <c r="S28" s="224">
        <v>3.7053784659722304E-2</v>
      </c>
      <c r="T28" s="224">
        <v>3.7053784659722304E-2</v>
      </c>
      <c r="U28" s="224">
        <v>3.7053784659722304E-2</v>
      </c>
      <c r="V28" s="224">
        <v>3.7053784659722304E-2</v>
      </c>
      <c r="W28" s="224">
        <v>5.2445015537396264E-2</v>
      </c>
      <c r="X28" s="224">
        <v>5.2445015537396264E-2</v>
      </c>
      <c r="Y28" s="224">
        <v>5.2445015537396264E-2</v>
      </c>
      <c r="Z28" s="224">
        <v>4.0474058188094297E-2</v>
      </c>
      <c r="AA28" s="224">
        <v>4.0474058188094297E-2</v>
      </c>
      <c r="AB28" s="224">
        <v>4.0474058188094297E-2</v>
      </c>
      <c r="AC28" s="224">
        <v>4.0474058188094297E-2</v>
      </c>
      <c r="AD28" s="224">
        <v>4.0474058188094297E-2</v>
      </c>
      <c r="AE28" s="224">
        <v>1.9995013104384042E-2</v>
      </c>
      <c r="AF28" s="224">
        <v>2.4590509718473756E-2</v>
      </c>
      <c r="AG28" s="89"/>
      <c r="AH28" s="89"/>
      <c r="AI28" s="89"/>
      <c r="AJ28" s="89"/>
      <c r="AK28" s="89"/>
      <c r="AL28" s="89"/>
      <c r="AM28" s="89"/>
      <c r="AN28" s="90">
        <f t="shared" si="0"/>
        <v>0.99999999999999978</v>
      </c>
    </row>
    <row r="29" spans="1:43" ht="24" customHeight="1" x14ac:dyDescent="0.25">
      <c r="A29" s="370" t="s">
        <v>3563</v>
      </c>
      <c r="B29" s="371" t="s">
        <v>3564</v>
      </c>
      <c r="C29" s="368">
        <f>Orcamento!H227</f>
        <v>0</v>
      </c>
      <c r="D29" s="87"/>
      <c r="E29" s="87"/>
      <c r="F29" s="87"/>
      <c r="G29" s="87"/>
      <c r="H29" s="87"/>
      <c r="I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88">
        <f t="shared" si="0"/>
        <v>0</v>
      </c>
      <c r="AP29" s="85">
        <f>AN29-C29</f>
        <v>0</v>
      </c>
      <c r="AQ29" s="85">
        <f>C29-AN29</f>
        <v>0</v>
      </c>
    </row>
    <row r="30" spans="1:43" ht="24" customHeight="1" x14ac:dyDescent="0.25">
      <c r="A30" s="370"/>
      <c r="B30" s="371"/>
      <c r="C30" s="36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224">
        <v>0.26219107364305083</v>
      </c>
      <c r="AD30" s="224">
        <v>0.26219107364305083</v>
      </c>
      <c r="AE30" s="224">
        <v>0.24008676719488894</v>
      </c>
      <c r="AF30" s="224">
        <v>0.23553108551900936</v>
      </c>
      <c r="AG30" s="89"/>
      <c r="AH30" s="89"/>
      <c r="AI30" s="89"/>
      <c r="AJ30" s="89"/>
      <c r="AK30" s="89"/>
      <c r="AL30" s="89"/>
      <c r="AM30" s="89"/>
      <c r="AN30" s="90">
        <f t="shared" si="0"/>
        <v>1</v>
      </c>
    </row>
    <row r="31" spans="1:43" ht="24" customHeight="1" x14ac:dyDescent="0.25">
      <c r="A31" s="370" t="s">
        <v>3565</v>
      </c>
      <c r="B31" s="371" t="s">
        <v>3566</v>
      </c>
      <c r="C31" s="368">
        <f>Orcamento!H242</f>
        <v>0</v>
      </c>
      <c r="D31" s="87"/>
      <c r="E31" s="87"/>
      <c r="F31" s="87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8">
        <f t="shared" si="0"/>
        <v>0</v>
      </c>
      <c r="AP31" s="85">
        <f>AN31-C31</f>
        <v>0</v>
      </c>
      <c r="AQ31" s="85">
        <f>C31-AN31</f>
        <v>0</v>
      </c>
    </row>
    <row r="32" spans="1:43" ht="24" customHeight="1" x14ac:dyDescent="0.25">
      <c r="A32" s="370"/>
      <c r="B32" s="371"/>
      <c r="C32" s="368"/>
      <c r="D32" s="89"/>
      <c r="E32" s="89"/>
      <c r="F32" s="89"/>
      <c r="G32" s="224">
        <v>0.10976527183940084</v>
      </c>
      <c r="H32" s="224">
        <v>0.10976527183940084</v>
      </c>
      <c r="I32" s="224">
        <v>0.10976527183940084</v>
      </c>
      <c r="J32" s="224">
        <v>0.10976527183940084</v>
      </c>
      <c r="K32" s="224">
        <v>0.10976527183940084</v>
      </c>
      <c r="L32" s="224">
        <v>0.10976527183940084</v>
      </c>
      <c r="M32" s="224">
        <v>0.10976527183940084</v>
      </c>
      <c r="N32" s="224">
        <v>0.10976527183940084</v>
      </c>
      <c r="O32" s="224">
        <v>0.10976527183940084</v>
      </c>
      <c r="P32" s="224">
        <v>1.211255344539236E-2</v>
      </c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>
        <f t="shared" si="0"/>
        <v>1</v>
      </c>
    </row>
    <row r="33" spans="1:43" ht="24" customHeight="1" x14ac:dyDescent="0.25">
      <c r="A33" s="370" t="s">
        <v>3567</v>
      </c>
      <c r="B33" s="371" t="s">
        <v>3568</v>
      </c>
      <c r="C33" s="368">
        <f>Orcamento!H247</f>
        <v>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87"/>
      <c r="AI33" s="87"/>
      <c r="AJ33" s="87"/>
      <c r="AK33" s="87"/>
      <c r="AL33" s="87"/>
      <c r="AM33" s="87"/>
      <c r="AN33" s="88">
        <f t="shared" si="0"/>
        <v>0</v>
      </c>
      <c r="AP33" s="85">
        <f>AN33-C33</f>
        <v>0</v>
      </c>
      <c r="AQ33" s="85">
        <f>C33-AN33</f>
        <v>0</v>
      </c>
    </row>
    <row r="34" spans="1:43" ht="24" customHeight="1" x14ac:dyDescent="0.25">
      <c r="A34" s="370"/>
      <c r="B34" s="371"/>
      <c r="C34" s="36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224">
        <v>9.8154890642654979E-2</v>
      </c>
      <c r="Y34" s="224">
        <v>9.8154890642654979E-2</v>
      </c>
      <c r="Z34" s="224">
        <v>9.8154890642654979E-2</v>
      </c>
      <c r="AA34" s="224">
        <v>9.8154890642654979E-2</v>
      </c>
      <c r="AB34" s="224">
        <v>9.8154890642654979E-2</v>
      </c>
      <c r="AC34" s="224">
        <v>9.8154890642654979E-2</v>
      </c>
      <c r="AD34" s="224">
        <v>9.8154890642654979E-2</v>
      </c>
      <c r="AE34" s="224">
        <v>9.8154890642654979E-2</v>
      </c>
      <c r="AF34" s="224">
        <v>9.8154890642654979E-2</v>
      </c>
      <c r="AG34" s="224">
        <v>0.11660598421610492</v>
      </c>
      <c r="AH34" s="89"/>
      <c r="AI34" s="89"/>
      <c r="AJ34" s="89"/>
      <c r="AK34" s="89"/>
      <c r="AL34" s="89"/>
      <c r="AM34" s="89"/>
      <c r="AN34" s="90">
        <f t="shared" si="0"/>
        <v>0.99999999999999978</v>
      </c>
    </row>
    <row r="35" spans="1:43" ht="24" customHeight="1" x14ac:dyDescent="0.25">
      <c r="A35" s="370" t="s">
        <v>3569</v>
      </c>
      <c r="B35" s="371" t="s">
        <v>3570</v>
      </c>
      <c r="C35" s="368">
        <f>Orcamento!H255</f>
        <v>0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91"/>
      <c r="AF35" s="91"/>
      <c r="AG35" s="91"/>
      <c r="AH35" s="91"/>
      <c r="AI35" s="91"/>
      <c r="AJ35" s="91"/>
      <c r="AK35" s="87"/>
      <c r="AL35" s="87"/>
      <c r="AM35" s="87"/>
      <c r="AN35" s="88">
        <f t="shared" si="0"/>
        <v>0</v>
      </c>
      <c r="AP35" s="85">
        <f>AN35-C35</f>
        <v>0</v>
      </c>
      <c r="AQ35" s="85">
        <f>C35-AN35</f>
        <v>0</v>
      </c>
    </row>
    <row r="36" spans="1:43" ht="24" customHeight="1" x14ac:dyDescent="0.25">
      <c r="A36" s="370"/>
      <c r="B36" s="371"/>
      <c r="C36" s="36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224">
        <v>0.15815309635969449</v>
      </c>
      <c r="AF36" s="224">
        <v>0.15815309635969449</v>
      </c>
      <c r="AG36" s="224">
        <v>0.15815309635969449</v>
      </c>
      <c r="AH36" s="224">
        <v>0.15815309635969449</v>
      </c>
      <c r="AI36" s="224">
        <v>0.18360521995945542</v>
      </c>
      <c r="AJ36" s="224">
        <v>0.18378239460176662</v>
      </c>
      <c r="AK36" s="89"/>
      <c r="AL36" s="89"/>
      <c r="AM36" s="89"/>
      <c r="AN36" s="90">
        <f t="shared" si="0"/>
        <v>1</v>
      </c>
    </row>
    <row r="37" spans="1:43" ht="24" customHeight="1" x14ac:dyDescent="0.25">
      <c r="A37" s="370" t="s">
        <v>3571</v>
      </c>
      <c r="B37" s="371" t="s">
        <v>3572</v>
      </c>
      <c r="C37" s="368">
        <f>Orcamento!H259</f>
        <v>0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91"/>
      <c r="AL37" s="91"/>
      <c r="AM37" s="91"/>
      <c r="AN37" s="88">
        <f t="shared" si="0"/>
        <v>0</v>
      </c>
      <c r="AP37" s="85">
        <f>AN37-C37</f>
        <v>0</v>
      </c>
      <c r="AQ37" s="85">
        <f>C37-AN37</f>
        <v>0</v>
      </c>
    </row>
    <row r="38" spans="1:43" ht="24" customHeight="1" x14ac:dyDescent="0.25">
      <c r="A38" s="370"/>
      <c r="B38" s="371"/>
      <c r="C38" s="36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224">
        <v>0.31463723730066534</v>
      </c>
      <c r="AL38" s="224">
        <v>0.33284547397860897</v>
      </c>
      <c r="AM38" s="224">
        <v>0.35251728872072574</v>
      </c>
      <c r="AN38" s="90">
        <f t="shared" si="0"/>
        <v>1</v>
      </c>
    </row>
    <row r="39" spans="1:43" ht="24" customHeight="1" x14ac:dyDescent="0.25">
      <c r="A39" s="370" t="s">
        <v>3573</v>
      </c>
      <c r="B39" s="371" t="s">
        <v>3574</v>
      </c>
      <c r="C39" s="368">
        <f>Orcamento!H264</f>
        <v>0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8">
        <f t="shared" si="0"/>
        <v>0</v>
      </c>
      <c r="AP39" s="85">
        <f>AN39-C39</f>
        <v>0</v>
      </c>
      <c r="AQ39" s="85">
        <f>C39-AN39</f>
        <v>0</v>
      </c>
    </row>
    <row r="40" spans="1:43" ht="24" customHeight="1" x14ac:dyDescent="0.25">
      <c r="A40" s="370"/>
      <c r="B40" s="371"/>
      <c r="C40" s="368"/>
      <c r="D40" s="89"/>
      <c r="E40" s="89"/>
      <c r="F40" s="224">
        <v>3.6786159510033528E-2</v>
      </c>
      <c r="G40" s="224">
        <v>3.6786159510033528E-2</v>
      </c>
      <c r="H40" s="224">
        <v>3.6786159510033528E-2</v>
      </c>
      <c r="I40" s="224">
        <v>3.6786159510033528E-2</v>
      </c>
      <c r="J40" s="224">
        <v>3.6786159510033528E-2</v>
      </c>
      <c r="K40" s="224">
        <v>3.6786159510033528E-2</v>
      </c>
      <c r="L40" s="224">
        <v>3.6786159510033528E-2</v>
      </c>
      <c r="M40" s="224">
        <v>3.6786159510033528E-2</v>
      </c>
      <c r="N40" s="224">
        <v>3.6786159510033528E-2</v>
      </c>
      <c r="O40" s="224">
        <v>3.6786159510033528E-2</v>
      </c>
      <c r="P40" s="224">
        <v>3.6786159510033528E-2</v>
      </c>
      <c r="Q40" s="224">
        <v>3.6786159510033528E-2</v>
      </c>
      <c r="R40" s="224">
        <v>3.6786159510033528E-2</v>
      </c>
      <c r="S40" s="224">
        <v>3.6786159510033528E-2</v>
      </c>
      <c r="T40" s="224">
        <v>3.6786159510033528E-2</v>
      </c>
      <c r="U40" s="224">
        <v>3.6786159510033528E-2</v>
      </c>
      <c r="V40" s="224">
        <v>3.6786159510033528E-2</v>
      </c>
      <c r="W40" s="224">
        <v>3.6786159510033528E-2</v>
      </c>
      <c r="X40" s="224">
        <v>3.6786159510033528E-2</v>
      </c>
      <c r="Y40" s="224">
        <v>3.6786159510033528E-2</v>
      </c>
      <c r="Z40" s="224">
        <v>3.6786159510033528E-2</v>
      </c>
      <c r="AA40" s="224">
        <v>3.6786159510033528E-2</v>
      </c>
      <c r="AB40" s="224">
        <v>3.6786159510033528E-2</v>
      </c>
      <c r="AC40" s="224">
        <v>2.4246950532088297E-2</v>
      </c>
      <c r="AD40" s="224">
        <v>2.4246950532088297E-2</v>
      </c>
      <c r="AE40" s="224">
        <v>2.4246950532088297E-2</v>
      </c>
      <c r="AF40" s="224">
        <v>2.4246950532088297E-2</v>
      </c>
      <c r="AG40" s="224">
        <v>2.4246950532088297E-2</v>
      </c>
      <c r="AH40" s="224">
        <v>2.4246950532088297E-2</v>
      </c>
      <c r="AI40" s="224">
        <v>8.4366280766996204E-3</v>
      </c>
      <c r="AJ40" s="89"/>
      <c r="AK40" s="89"/>
      <c r="AL40" s="89"/>
      <c r="AM40" s="89"/>
      <c r="AN40" s="90">
        <f t="shared" si="0"/>
        <v>0.99999999999999989</v>
      </c>
    </row>
    <row r="41" spans="1:43" ht="24" customHeight="1" x14ac:dyDescent="0.25">
      <c r="A41" s="370" t="s">
        <v>3575</v>
      </c>
      <c r="B41" s="371" t="s">
        <v>3576</v>
      </c>
      <c r="C41" s="368">
        <f>Orcamento!H583</f>
        <v>0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8">
        <f t="shared" si="0"/>
        <v>0</v>
      </c>
      <c r="AP41" s="85">
        <f>AN41-C41</f>
        <v>0</v>
      </c>
      <c r="AQ41" s="85">
        <f>C41-AN41</f>
        <v>0</v>
      </c>
    </row>
    <row r="42" spans="1:43" ht="24" customHeight="1" x14ac:dyDescent="0.25">
      <c r="A42" s="370"/>
      <c r="B42" s="371"/>
      <c r="C42" s="368"/>
      <c r="D42" s="89"/>
      <c r="E42" s="89"/>
      <c r="F42" s="224">
        <v>3.2023904799291888E-2</v>
      </c>
      <c r="G42" s="224">
        <v>3.2023904799291888E-2</v>
      </c>
      <c r="H42" s="224">
        <v>3.2023904799291888E-2</v>
      </c>
      <c r="I42" s="224">
        <v>3.2023904799291888E-2</v>
      </c>
      <c r="J42" s="224">
        <v>3.2023904799291888E-2</v>
      </c>
      <c r="K42" s="224">
        <v>3.2023904799291888E-2</v>
      </c>
      <c r="L42" s="224">
        <v>3.2023904799291888E-2</v>
      </c>
      <c r="M42" s="224">
        <v>3.2023904799291888E-2</v>
      </c>
      <c r="N42" s="224">
        <v>3.2023904799291888E-2</v>
      </c>
      <c r="O42" s="224">
        <v>3.2023904799291888E-2</v>
      </c>
      <c r="P42" s="224">
        <v>3.2023904799291888E-2</v>
      </c>
      <c r="Q42" s="224">
        <v>3.2023904799291888E-2</v>
      </c>
      <c r="R42" s="224">
        <v>3.2023904799291888E-2</v>
      </c>
      <c r="S42" s="224">
        <v>3.2023904799291888E-2</v>
      </c>
      <c r="T42" s="224">
        <v>3.2023904799291888E-2</v>
      </c>
      <c r="U42" s="224">
        <v>3.2023904799291888E-2</v>
      </c>
      <c r="V42" s="224">
        <v>3.2023904799291888E-2</v>
      </c>
      <c r="W42" s="224">
        <v>3.2023904799291888E-2</v>
      </c>
      <c r="X42" s="224">
        <v>3.2023904799291888E-2</v>
      </c>
      <c r="Y42" s="224">
        <v>3.2023904799291888E-2</v>
      </c>
      <c r="Z42" s="224">
        <v>3.2023904799291888E-2</v>
      </c>
      <c r="AA42" s="224">
        <v>3.2023904799291888E-2</v>
      </c>
      <c r="AB42" s="224">
        <v>3.2023904799291888E-2</v>
      </c>
      <c r="AC42" s="224">
        <v>3.2023904799291888E-2</v>
      </c>
      <c r="AD42" s="224">
        <v>3.2023904799291888E-2</v>
      </c>
      <c r="AE42" s="224">
        <v>3.2023904799291888E-2</v>
      </c>
      <c r="AF42" s="224">
        <v>3.2023904799291888E-2</v>
      </c>
      <c r="AG42" s="224">
        <v>4.2539409764145497E-2</v>
      </c>
      <c r="AH42" s="224">
        <v>4.9549746407381232E-2</v>
      </c>
      <c r="AI42" s="224">
        <v>4.3265414247592497E-2</v>
      </c>
      <c r="AJ42" s="89"/>
      <c r="AK42" s="89"/>
      <c r="AL42" s="89"/>
      <c r="AM42" s="89"/>
      <c r="AN42" s="90">
        <f t="shared" si="0"/>
        <v>0.99999999999999978</v>
      </c>
    </row>
    <row r="43" spans="1:43" ht="24" customHeight="1" x14ac:dyDescent="0.25">
      <c r="A43" s="370" t="s">
        <v>3577</v>
      </c>
      <c r="B43" s="371" t="s">
        <v>3578</v>
      </c>
      <c r="C43" s="368">
        <f>Orcamento!H660</f>
        <v>0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8">
        <f t="shared" si="0"/>
        <v>0</v>
      </c>
      <c r="AP43" s="85">
        <f>AN43-C43</f>
        <v>0</v>
      </c>
      <c r="AQ43" s="85">
        <f>C43-AN43</f>
        <v>0</v>
      </c>
    </row>
    <row r="44" spans="1:43" ht="24" customHeight="1" x14ac:dyDescent="0.25">
      <c r="A44" s="370"/>
      <c r="B44" s="371"/>
      <c r="C44" s="368"/>
      <c r="D44" s="89"/>
      <c r="E44" s="89"/>
      <c r="F44" s="224">
        <v>3.3037659314451781E-2</v>
      </c>
      <c r="G44" s="224">
        <v>3.3037659314451781E-2</v>
      </c>
      <c r="H44" s="224">
        <v>3.3037659314451781E-2</v>
      </c>
      <c r="I44" s="224">
        <v>3.3037659314451781E-2</v>
      </c>
      <c r="J44" s="224">
        <v>3.3037659314451781E-2</v>
      </c>
      <c r="K44" s="224">
        <v>3.3037659314451781E-2</v>
      </c>
      <c r="L44" s="224">
        <v>3.3037659314451781E-2</v>
      </c>
      <c r="M44" s="224">
        <v>3.3037659314451781E-2</v>
      </c>
      <c r="N44" s="224">
        <v>3.3037659314451781E-2</v>
      </c>
      <c r="O44" s="224">
        <v>3.3037659314451781E-2</v>
      </c>
      <c r="P44" s="224">
        <v>3.3037659314451781E-2</v>
      </c>
      <c r="Q44" s="224">
        <v>3.3037659314451781E-2</v>
      </c>
      <c r="R44" s="224">
        <v>3.3037659314451781E-2</v>
      </c>
      <c r="S44" s="224">
        <v>3.3037659314451781E-2</v>
      </c>
      <c r="T44" s="224">
        <v>3.3037659314451781E-2</v>
      </c>
      <c r="U44" s="224">
        <v>3.3037659314451781E-2</v>
      </c>
      <c r="V44" s="224">
        <v>3.3037659314451781E-2</v>
      </c>
      <c r="W44" s="224">
        <v>3.3037659314451781E-2</v>
      </c>
      <c r="X44" s="224">
        <v>3.3037659314451781E-2</v>
      </c>
      <c r="Y44" s="224">
        <v>3.3037659314451781E-2</v>
      </c>
      <c r="Z44" s="224">
        <v>3.3037659314451781E-2</v>
      </c>
      <c r="AA44" s="224">
        <v>3.3037659314451781E-2</v>
      </c>
      <c r="AB44" s="224">
        <v>3.3037659314451781E-2</v>
      </c>
      <c r="AC44" s="224">
        <v>3.3037659314451781E-2</v>
      </c>
      <c r="AD44" s="224">
        <v>3.3037659314451781E-2</v>
      </c>
      <c r="AE44" s="224">
        <v>3.3037659314451781E-2</v>
      </c>
      <c r="AF44" s="224">
        <v>3.3037659314451781E-2</v>
      </c>
      <c r="AG44" s="224">
        <v>3.5038193957335088E-2</v>
      </c>
      <c r="AH44" s="224">
        <v>3.5038193957335088E-2</v>
      </c>
      <c r="AI44" s="224">
        <v>3.7906810595132109E-2</v>
      </c>
      <c r="AJ44" s="89"/>
      <c r="AK44" s="89"/>
      <c r="AL44" s="89"/>
      <c r="AM44" s="89"/>
      <c r="AN44" s="90">
        <f t="shared" si="0"/>
        <v>1.0000000000000007</v>
      </c>
    </row>
    <row r="45" spans="1:43" ht="24" customHeight="1" x14ac:dyDescent="0.25">
      <c r="A45" s="370" t="s">
        <v>3579</v>
      </c>
      <c r="B45" s="371" t="s">
        <v>3580</v>
      </c>
      <c r="C45" s="368">
        <f>Orcamento!H705</f>
        <v>0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8">
        <f t="shared" ref="AN45:AN62" si="2">SUM(D45:AM45)</f>
        <v>0</v>
      </c>
      <c r="AP45" s="85">
        <f>AN45-C45</f>
        <v>0</v>
      </c>
      <c r="AQ45" s="85">
        <f>C45-AN45</f>
        <v>0</v>
      </c>
    </row>
    <row r="46" spans="1:43" ht="24" customHeight="1" x14ac:dyDescent="0.25">
      <c r="A46" s="370"/>
      <c r="B46" s="371"/>
      <c r="C46" s="368"/>
      <c r="D46" s="89"/>
      <c r="E46" s="89"/>
      <c r="F46" s="224">
        <v>3.3377536097569625E-2</v>
      </c>
      <c r="G46" s="224">
        <v>3.3377536097569625E-2</v>
      </c>
      <c r="H46" s="224">
        <v>3.3377536097569625E-2</v>
      </c>
      <c r="I46" s="224">
        <v>3.3377536097569625E-2</v>
      </c>
      <c r="J46" s="224">
        <v>3.3377536097569625E-2</v>
      </c>
      <c r="K46" s="224">
        <v>3.3377536097569625E-2</v>
      </c>
      <c r="L46" s="224">
        <v>3.3377536097569625E-2</v>
      </c>
      <c r="M46" s="224">
        <v>3.3377536097569625E-2</v>
      </c>
      <c r="N46" s="224">
        <v>3.3377536097569625E-2</v>
      </c>
      <c r="O46" s="224">
        <v>3.3377536097569625E-2</v>
      </c>
      <c r="P46" s="224">
        <v>3.3377536097569625E-2</v>
      </c>
      <c r="Q46" s="224">
        <v>3.3377536097569625E-2</v>
      </c>
      <c r="R46" s="224">
        <v>3.3377536097569625E-2</v>
      </c>
      <c r="S46" s="224">
        <v>3.3377536097569625E-2</v>
      </c>
      <c r="T46" s="224">
        <v>3.3377536097569625E-2</v>
      </c>
      <c r="U46" s="224">
        <v>3.3377536097569625E-2</v>
      </c>
      <c r="V46" s="224">
        <v>3.3377536097569625E-2</v>
      </c>
      <c r="W46" s="224">
        <v>3.3377536097569625E-2</v>
      </c>
      <c r="X46" s="224">
        <v>3.3377536097569625E-2</v>
      </c>
      <c r="Y46" s="224">
        <v>3.3377536097569625E-2</v>
      </c>
      <c r="Z46" s="224">
        <v>3.3377536097569625E-2</v>
      </c>
      <c r="AA46" s="224">
        <v>3.3377536097569625E-2</v>
      </c>
      <c r="AB46" s="224">
        <v>3.3377536097569625E-2</v>
      </c>
      <c r="AC46" s="224">
        <v>3.3377536097569625E-2</v>
      </c>
      <c r="AD46" s="224">
        <v>3.3377536097569625E-2</v>
      </c>
      <c r="AE46" s="224">
        <v>3.3377536097569625E-2</v>
      </c>
      <c r="AF46" s="224">
        <v>3.3377536097569625E-2</v>
      </c>
      <c r="AG46" s="224">
        <v>3.1992851174241256E-2</v>
      </c>
      <c r="AH46" s="224">
        <v>3.2312393848855495E-2</v>
      </c>
      <c r="AI46" s="224">
        <v>3.4501280342523123E-2</v>
      </c>
      <c r="AJ46" s="89"/>
      <c r="AK46" s="89"/>
      <c r="AL46" s="89"/>
      <c r="AM46" s="89"/>
      <c r="AN46" s="90">
        <f t="shared" si="2"/>
        <v>1</v>
      </c>
    </row>
    <row r="47" spans="1:43" ht="24" customHeight="1" x14ac:dyDescent="0.25">
      <c r="A47" s="370" t="s">
        <v>3581</v>
      </c>
      <c r="B47" s="371" t="s">
        <v>3582</v>
      </c>
      <c r="C47" s="368">
        <f>Orcamento!H898</f>
        <v>0</v>
      </c>
      <c r="D47" s="87"/>
      <c r="E47" s="87"/>
      <c r="F47" s="87"/>
      <c r="G47" s="87"/>
      <c r="H47" s="87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8">
        <f t="shared" si="2"/>
        <v>0</v>
      </c>
      <c r="AP47" s="85">
        <f>AN47-C47</f>
        <v>0</v>
      </c>
      <c r="AQ47" s="85">
        <f>C47-AN47</f>
        <v>0</v>
      </c>
    </row>
    <row r="48" spans="1:43" ht="24" customHeight="1" x14ac:dyDescent="0.25">
      <c r="A48" s="370"/>
      <c r="B48" s="371"/>
      <c r="C48" s="368"/>
      <c r="D48" s="89"/>
      <c r="E48" s="89"/>
      <c r="F48" s="89"/>
      <c r="G48" s="89"/>
      <c r="H48" s="89"/>
      <c r="I48" s="224">
        <v>0.10063976229739924</v>
      </c>
      <c r="J48" s="224">
        <v>0.10063976229739924</v>
      </c>
      <c r="K48" s="224">
        <v>0.10063976229739924</v>
      </c>
      <c r="L48" s="224">
        <v>0.10063976229739924</v>
      </c>
      <c r="M48" s="224">
        <v>0.10063976229739924</v>
      </c>
      <c r="N48" s="224">
        <v>0.10063976229739924</v>
      </c>
      <c r="O48" s="224">
        <v>0.10063976229739924</v>
      </c>
      <c r="P48" s="224">
        <v>0.10063976229739924</v>
      </c>
      <c r="Q48" s="224">
        <v>0.10063976229739924</v>
      </c>
      <c r="R48" s="224">
        <v>9.4242139323406707E-2</v>
      </c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90">
        <f t="shared" si="2"/>
        <v>0.99999999999999989</v>
      </c>
    </row>
    <row r="49" spans="1:43" ht="24" customHeight="1" x14ac:dyDescent="0.25">
      <c r="A49" s="370" t="s">
        <v>3583</v>
      </c>
      <c r="B49" s="371" t="s">
        <v>3584</v>
      </c>
      <c r="C49" s="368">
        <f>Orcamento!H915</f>
        <v>0</v>
      </c>
      <c r="D49" s="87"/>
      <c r="E49" s="87"/>
      <c r="F49" s="87"/>
      <c r="G49" s="87"/>
      <c r="H49" s="87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8">
        <f t="shared" si="2"/>
        <v>0</v>
      </c>
      <c r="AP49" s="85">
        <f>AN49-C49</f>
        <v>0</v>
      </c>
      <c r="AQ49" s="85">
        <f>C49-AN49</f>
        <v>0</v>
      </c>
    </row>
    <row r="50" spans="1:43" ht="24" customHeight="1" x14ac:dyDescent="0.25">
      <c r="A50" s="370"/>
      <c r="B50" s="371"/>
      <c r="C50" s="368"/>
      <c r="D50" s="89"/>
      <c r="E50" s="89"/>
      <c r="F50" s="89"/>
      <c r="G50" s="89"/>
      <c r="H50" s="89"/>
      <c r="I50" s="224">
        <v>0.1</v>
      </c>
      <c r="J50" s="224">
        <v>0.1</v>
      </c>
      <c r="K50" s="224">
        <v>0.1</v>
      </c>
      <c r="L50" s="224">
        <v>0.1</v>
      </c>
      <c r="M50" s="224">
        <v>0.1</v>
      </c>
      <c r="N50" s="224">
        <v>0.1</v>
      </c>
      <c r="O50" s="224">
        <v>0.1</v>
      </c>
      <c r="P50" s="224">
        <v>0.1</v>
      </c>
      <c r="Q50" s="224">
        <v>0.1</v>
      </c>
      <c r="R50" s="224">
        <v>0.1</v>
      </c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90">
        <f t="shared" si="2"/>
        <v>0.99999999999999989</v>
      </c>
    </row>
    <row r="51" spans="1:43" ht="24" customHeight="1" x14ac:dyDescent="0.25">
      <c r="A51" s="370" t="s">
        <v>3585</v>
      </c>
      <c r="B51" s="371" t="s">
        <v>3586</v>
      </c>
      <c r="C51" s="368">
        <f>Orcamento!H932</f>
        <v>0</v>
      </c>
      <c r="D51" s="87"/>
      <c r="E51" s="87"/>
      <c r="F51" s="87"/>
      <c r="G51" s="87"/>
      <c r="H51" s="87"/>
      <c r="I51" s="87"/>
      <c r="J51" s="87"/>
      <c r="K51" s="87"/>
      <c r="L51" s="87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8">
        <f t="shared" si="2"/>
        <v>0</v>
      </c>
      <c r="AP51" s="85">
        <f>AN51-C51</f>
        <v>0</v>
      </c>
      <c r="AQ51" s="85">
        <f>C51-AN51</f>
        <v>0</v>
      </c>
    </row>
    <row r="52" spans="1:43" ht="24" customHeight="1" x14ac:dyDescent="0.25">
      <c r="A52" s="370"/>
      <c r="B52" s="371"/>
      <c r="C52" s="368"/>
      <c r="D52" s="89"/>
      <c r="E52" s="89"/>
      <c r="F52" s="89"/>
      <c r="G52" s="89"/>
      <c r="H52" s="89"/>
      <c r="I52" s="89"/>
      <c r="J52" s="89"/>
      <c r="K52" s="89"/>
      <c r="L52" s="89"/>
      <c r="M52" s="224">
        <v>3.6548319779656446E-2</v>
      </c>
      <c r="N52" s="224">
        <v>3.6548319779656446E-2</v>
      </c>
      <c r="O52" s="224">
        <v>3.6548334885089274E-2</v>
      </c>
      <c r="P52" s="224">
        <v>9.8928334494462783E-2</v>
      </c>
      <c r="Q52" s="224">
        <v>9.8928334494462783E-2</v>
      </c>
      <c r="R52" s="224">
        <v>9.8928334494462783E-2</v>
      </c>
      <c r="S52" s="224">
        <v>9.8928334494462783E-2</v>
      </c>
      <c r="T52" s="224">
        <v>9.8928334494462783E-2</v>
      </c>
      <c r="U52" s="224">
        <v>9.8928334494462783E-2</v>
      </c>
      <c r="V52" s="224">
        <v>9.8928334494462783E-2</v>
      </c>
      <c r="W52" s="224">
        <v>9.8928334494462783E-2</v>
      </c>
      <c r="X52" s="224">
        <v>9.8928349599895604E-2</v>
      </c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90">
        <f t="shared" si="2"/>
        <v>1.0000000000000002</v>
      </c>
    </row>
    <row r="53" spans="1:43" ht="24" customHeight="1" x14ac:dyDescent="0.25">
      <c r="A53" s="370" t="s">
        <v>3587</v>
      </c>
      <c r="B53" s="371" t="s">
        <v>3588</v>
      </c>
      <c r="C53" s="368">
        <f>Orcamento!H936</f>
        <v>0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91"/>
      <c r="AL53" s="91"/>
      <c r="AM53" s="91"/>
      <c r="AN53" s="88">
        <f t="shared" si="2"/>
        <v>0</v>
      </c>
      <c r="AP53" s="85">
        <f>AN53-C53</f>
        <v>0</v>
      </c>
      <c r="AQ53" s="85">
        <f>C53-AN53</f>
        <v>0</v>
      </c>
    </row>
    <row r="54" spans="1:43" ht="24" customHeight="1" x14ac:dyDescent="0.25">
      <c r="A54" s="370"/>
      <c r="B54" s="371"/>
      <c r="C54" s="36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224">
        <v>0.32933969174019179</v>
      </c>
      <c r="AL54" s="224">
        <v>0.36759418511298336</v>
      </c>
      <c r="AM54" s="224">
        <v>0.30306612314682474</v>
      </c>
      <c r="AN54" s="90">
        <f t="shared" si="2"/>
        <v>1</v>
      </c>
    </row>
    <row r="55" spans="1:43" ht="24" customHeight="1" x14ac:dyDescent="0.25">
      <c r="A55" s="370" t="s">
        <v>3589</v>
      </c>
      <c r="B55" s="371" t="s">
        <v>3590</v>
      </c>
      <c r="C55" s="368">
        <f>Orcamento!H942</f>
        <v>0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8">
        <f t="shared" si="2"/>
        <v>0</v>
      </c>
      <c r="AP55" s="85">
        <f>AN55-C55</f>
        <v>0</v>
      </c>
      <c r="AQ55" s="85">
        <f>C55-AN55</f>
        <v>0</v>
      </c>
    </row>
    <row r="56" spans="1:43" ht="24" customHeight="1" x14ac:dyDescent="0.25">
      <c r="A56" s="370"/>
      <c r="B56" s="371"/>
      <c r="C56" s="368"/>
      <c r="D56" s="89"/>
      <c r="E56" s="89"/>
      <c r="F56" s="224">
        <v>6.8883933708157929E-2</v>
      </c>
      <c r="G56" s="224">
        <v>6.8883933708157929E-2</v>
      </c>
      <c r="H56" s="224">
        <v>6.8883933708157929E-2</v>
      </c>
      <c r="I56" s="224">
        <v>6.8883933708157929E-2</v>
      </c>
      <c r="J56" s="224">
        <v>6.8883933708157929E-2</v>
      </c>
      <c r="K56" s="224">
        <v>6.8883933708157929E-2</v>
      </c>
      <c r="L56" s="224">
        <v>6.8883933708157929E-2</v>
      </c>
      <c r="M56" s="224">
        <v>6.8883933708157929E-2</v>
      </c>
      <c r="N56" s="224">
        <v>6.8883933708157929E-2</v>
      </c>
      <c r="O56" s="224">
        <v>6.8883933708157929E-2</v>
      </c>
      <c r="P56" s="224">
        <v>6.8883933708157929E-2</v>
      </c>
      <c r="Q56" s="224">
        <v>6.8883933708157929E-2</v>
      </c>
      <c r="R56" s="224">
        <v>6.8883933708157929E-2</v>
      </c>
      <c r="S56" s="224">
        <v>2.6955773558331151E-2</v>
      </c>
      <c r="T56" s="224">
        <v>7.7553088235615422E-2</v>
      </c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90">
        <f t="shared" si="2"/>
        <v>0.99999999999999967</v>
      </c>
    </row>
    <row r="57" spans="1:43" ht="24" customHeight="1" x14ac:dyDescent="0.25">
      <c r="A57" s="370" t="s">
        <v>3591</v>
      </c>
      <c r="B57" s="371" t="s">
        <v>3592</v>
      </c>
      <c r="C57" s="368">
        <f>Orcamento!H1024</f>
        <v>0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8">
        <f t="shared" si="2"/>
        <v>0</v>
      </c>
      <c r="AP57" s="85">
        <f>AN57-C57</f>
        <v>0</v>
      </c>
      <c r="AQ57" s="85">
        <f>C57-AN57</f>
        <v>0</v>
      </c>
    </row>
    <row r="58" spans="1:43" ht="24" customHeight="1" x14ac:dyDescent="0.25">
      <c r="A58" s="370"/>
      <c r="B58" s="371"/>
      <c r="C58" s="368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224">
        <v>0.31883030683135033</v>
      </c>
      <c r="AL58" s="224">
        <v>0.35698724044858821</v>
      </c>
      <c r="AM58" s="224">
        <v>0.32418245272006152</v>
      </c>
      <c r="AN58" s="90">
        <f t="shared" si="2"/>
        <v>1</v>
      </c>
    </row>
    <row r="59" spans="1:43" s="71" customFormat="1" ht="16.5" customHeight="1" x14ac:dyDescent="0.25">
      <c r="A59" s="372" t="s">
        <v>2762</v>
      </c>
      <c r="B59" s="372"/>
      <c r="C59" s="229">
        <f>SUM(C13:C58)</f>
        <v>0</v>
      </c>
      <c r="D59" s="230">
        <f>D13+D15+D17+D19+D21+D23+D25+D27+D29+D31+D33+D35+D37+D39+D41+D43+D45+D47+D49+D51+D53+D55+D57</f>
        <v>0</v>
      </c>
      <c r="E59" s="230">
        <f t="shared" ref="E59:AM59" si="3">E13+E15+E17+E19+E21+E23+E25+E27+E29+E31+E33+E35+E37+E39+E41+E43+E45+E47+E49+E51+E53+E55+E57</f>
        <v>0</v>
      </c>
      <c r="F59" s="230">
        <f t="shared" si="3"/>
        <v>0</v>
      </c>
      <c r="G59" s="230">
        <f t="shared" si="3"/>
        <v>0</v>
      </c>
      <c r="H59" s="230">
        <f t="shared" si="3"/>
        <v>0</v>
      </c>
      <c r="I59" s="230">
        <f t="shared" si="3"/>
        <v>0</v>
      </c>
      <c r="J59" s="230">
        <f t="shared" si="3"/>
        <v>0</v>
      </c>
      <c r="K59" s="230">
        <f t="shared" si="3"/>
        <v>0</v>
      </c>
      <c r="L59" s="230">
        <f t="shared" si="3"/>
        <v>0</v>
      </c>
      <c r="M59" s="230">
        <f t="shared" si="3"/>
        <v>0</v>
      </c>
      <c r="N59" s="230">
        <f t="shared" si="3"/>
        <v>0</v>
      </c>
      <c r="O59" s="230">
        <f t="shared" si="3"/>
        <v>0</v>
      </c>
      <c r="P59" s="230">
        <f t="shared" si="3"/>
        <v>0</v>
      </c>
      <c r="Q59" s="230">
        <f t="shared" si="3"/>
        <v>0</v>
      </c>
      <c r="R59" s="230">
        <f t="shared" si="3"/>
        <v>0</v>
      </c>
      <c r="S59" s="230">
        <f t="shared" si="3"/>
        <v>0</v>
      </c>
      <c r="T59" s="230">
        <f t="shared" si="3"/>
        <v>0</v>
      </c>
      <c r="U59" s="230">
        <f t="shared" si="3"/>
        <v>0</v>
      </c>
      <c r="V59" s="230">
        <f t="shared" si="3"/>
        <v>0</v>
      </c>
      <c r="W59" s="230">
        <f t="shared" si="3"/>
        <v>0</v>
      </c>
      <c r="X59" s="230">
        <f t="shared" si="3"/>
        <v>0</v>
      </c>
      <c r="Y59" s="230">
        <f t="shared" si="3"/>
        <v>0</v>
      </c>
      <c r="Z59" s="230">
        <f t="shared" si="3"/>
        <v>0</v>
      </c>
      <c r="AA59" s="230">
        <f t="shared" si="3"/>
        <v>0</v>
      </c>
      <c r="AB59" s="230">
        <f t="shared" si="3"/>
        <v>0</v>
      </c>
      <c r="AC59" s="230">
        <f t="shared" si="3"/>
        <v>0</v>
      </c>
      <c r="AD59" s="230">
        <f t="shared" si="3"/>
        <v>0</v>
      </c>
      <c r="AE59" s="230">
        <f t="shared" si="3"/>
        <v>0</v>
      </c>
      <c r="AF59" s="230">
        <f t="shared" si="3"/>
        <v>0</v>
      </c>
      <c r="AG59" s="230">
        <f t="shared" si="3"/>
        <v>0</v>
      </c>
      <c r="AH59" s="230">
        <f t="shared" si="3"/>
        <v>0</v>
      </c>
      <c r="AI59" s="230">
        <f t="shared" si="3"/>
        <v>0</v>
      </c>
      <c r="AJ59" s="230">
        <f t="shared" si="3"/>
        <v>0</v>
      </c>
      <c r="AK59" s="230">
        <f t="shared" si="3"/>
        <v>0</v>
      </c>
      <c r="AL59" s="230">
        <f t="shared" si="3"/>
        <v>0</v>
      </c>
      <c r="AM59" s="230">
        <f t="shared" si="3"/>
        <v>0</v>
      </c>
      <c r="AN59" s="231">
        <f t="shared" si="2"/>
        <v>0</v>
      </c>
      <c r="AO59" s="243">
        <f>C59-AN59</f>
        <v>0</v>
      </c>
    </row>
    <row r="60" spans="1:43" s="71" customFormat="1" ht="16.5" customHeight="1" x14ac:dyDescent="0.25">
      <c r="A60" s="372" t="s">
        <v>0</v>
      </c>
      <c r="B60" s="372"/>
      <c r="C60" s="232">
        <f>Orcamento!G1027</f>
        <v>0</v>
      </c>
      <c r="D60" s="230"/>
      <c r="E60" s="230"/>
      <c r="F60" s="230"/>
      <c r="G60" s="230"/>
      <c r="H60" s="230"/>
      <c r="I60" s="230"/>
      <c r="J60" s="230"/>
      <c r="K60" s="230"/>
      <c r="L60" s="230"/>
      <c r="M60" s="230">
        <f t="shared" ref="M60:X60" si="4">(M51*0.1402)</f>
        <v>0</v>
      </c>
      <c r="N60" s="230">
        <f t="shared" si="4"/>
        <v>0</v>
      </c>
      <c r="O60" s="230">
        <f t="shared" si="4"/>
        <v>0</v>
      </c>
      <c r="P60" s="230">
        <f t="shared" si="4"/>
        <v>0</v>
      </c>
      <c r="Q60" s="230">
        <f t="shared" si="4"/>
        <v>0</v>
      </c>
      <c r="R60" s="230">
        <f t="shared" si="4"/>
        <v>0</v>
      </c>
      <c r="S60" s="230">
        <f t="shared" si="4"/>
        <v>0</v>
      </c>
      <c r="T60" s="230">
        <f t="shared" si="4"/>
        <v>0</v>
      </c>
      <c r="U60" s="230">
        <f t="shared" si="4"/>
        <v>0</v>
      </c>
      <c r="V60" s="230">
        <f t="shared" si="4"/>
        <v>0</v>
      </c>
      <c r="W60" s="230">
        <f t="shared" si="4"/>
        <v>0</v>
      </c>
      <c r="X60" s="230">
        <f t="shared" si="4"/>
        <v>0</v>
      </c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3">
        <f t="shared" si="2"/>
        <v>0</v>
      </c>
      <c r="AO60" s="86" t="e">
        <f>AN60/C60</f>
        <v>#DIV/0!</v>
      </c>
      <c r="AP60" s="243">
        <f>C60-AN60</f>
        <v>0</v>
      </c>
    </row>
    <row r="61" spans="1:43" s="71" customFormat="1" ht="16.5" customHeight="1" x14ac:dyDescent="0.25">
      <c r="A61" s="372" t="s">
        <v>2651</v>
      </c>
      <c r="B61" s="372"/>
      <c r="C61" s="232">
        <f>Orcamento!G1028</f>
        <v>0</v>
      </c>
      <c r="D61" s="230">
        <f t="shared" ref="D61:L61" si="5">(D13+D15+D17+D19+D21+D23+D25+D27+D29+D31+D33+D35+D37+D39+D41+D43+D45+D47+D49+D53+D55+D57)*0.2212</f>
        <v>0</v>
      </c>
      <c r="E61" s="230">
        <f t="shared" si="5"/>
        <v>0</v>
      </c>
      <c r="F61" s="230">
        <f t="shared" si="5"/>
        <v>0</v>
      </c>
      <c r="G61" s="230">
        <f t="shared" si="5"/>
        <v>0</v>
      </c>
      <c r="H61" s="230">
        <f t="shared" si="5"/>
        <v>0</v>
      </c>
      <c r="I61" s="230">
        <f t="shared" si="5"/>
        <v>0</v>
      </c>
      <c r="J61" s="230">
        <f t="shared" si="5"/>
        <v>0</v>
      </c>
      <c r="K61" s="230">
        <f t="shared" si="5"/>
        <v>0</v>
      </c>
      <c r="L61" s="230">
        <f t="shared" si="5"/>
        <v>0</v>
      </c>
      <c r="M61" s="230">
        <f t="shared" ref="M61:X61" si="6">((M13+M15+M17+M19+M21+M23+M25+M27+M29+M31+M33+M35+M37+M39+M41+M43+M45+M47+M49+M53+M55+M57)*0.2212)</f>
        <v>0</v>
      </c>
      <c r="N61" s="230">
        <f t="shared" si="6"/>
        <v>0</v>
      </c>
      <c r="O61" s="230">
        <f t="shared" si="6"/>
        <v>0</v>
      </c>
      <c r="P61" s="230">
        <f t="shared" si="6"/>
        <v>0</v>
      </c>
      <c r="Q61" s="230">
        <f t="shared" si="6"/>
        <v>0</v>
      </c>
      <c r="R61" s="230">
        <f t="shared" si="6"/>
        <v>0</v>
      </c>
      <c r="S61" s="230">
        <f t="shared" si="6"/>
        <v>0</v>
      </c>
      <c r="T61" s="230">
        <f t="shared" si="6"/>
        <v>0</v>
      </c>
      <c r="U61" s="230">
        <f t="shared" si="6"/>
        <v>0</v>
      </c>
      <c r="V61" s="230">
        <f t="shared" si="6"/>
        <v>0</v>
      </c>
      <c r="W61" s="230">
        <f t="shared" si="6"/>
        <v>0</v>
      </c>
      <c r="X61" s="230">
        <f t="shared" si="6"/>
        <v>0</v>
      </c>
      <c r="Y61" s="230">
        <f t="shared" ref="Y61:AM61" si="7">(Y13+Y15+Y17+Y19+Y21+Y23+Y25+Y27+Y29+Y31+Y33+Y35+Y37+Y39+Y41+Y43+Y45+Y47+Y49+Y53+Y55+Y57)*0.2212</f>
        <v>0</v>
      </c>
      <c r="Z61" s="230">
        <f t="shared" si="7"/>
        <v>0</v>
      </c>
      <c r="AA61" s="230">
        <f t="shared" si="7"/>
        <v>0</v>
      </c>
      <c r="AB61" s="230">
        <f t="shared" si="7"/>
        <v>0</v>
      </c>
      <c r="AC61" s="230">
        <f t="shared" si="7"/>
        <v>0</v>
      </c>
      <c r="AD61" s="230">
        <f t="shared" si="7"/>
        <v>0</v>
      </c>
      <c r="AE61" s="230">
        <f t="shared" si="7"/>
        <v>0</v>
      </c>
      <c r="AF61" s="230">
        <f t="shared" si="7"/>
        <v>0</v>
      </c>
      <c r="AG61" s="230">
        <f t="shared" si="7"/>
        <v>0</v>
      </c>
      <c r="AH61" s="230">
        <f t="shared" si="7"/>
        <v>0</v>
      </c>
      <c r="AI61" s="230">
        <f t="shared" si="7"/>
        <v>0</v>
      </c>
      <c r="AJ61" s="230">
        <f t="shared" si="7"/>
        <v>0</v>
      </c>
      <c r="AK61" s="230">
        <f t="shared" si="7"/>
        <v>0</v>
      </c>
      <c r="AL61" s="230">
        <f t="shared" si="7"/>
        <v>0</v>
      </c>
      <c r="AM61" s="230">
        <f t="shared" si="7"/>
        <v>0</v>
      </c>
      <c r="AN61" s="233">
        <f t="shared" si="2"/>
        <v>0</v>
      </c>
      <c r="AO61" s="86" t="e">
        <f>AN61/C61</f>
        <v>#DIV/0!</v>
      </c>
      <c r="AP61" s="243">
        <f>C61-AN61</f>
        <v>0</v>
      </c>
    </row>
    <row r="62" spans="1:43" s="71" customFormat="1" ht="16.5" customHeight="1" x14ac:dyDescent="0.25">
      <c r="A62" s="372" t="s">
        <v>3544</v>
      </c>
      <c r="B62" s="372"/>
      <c r="C62" s="234">
        <f>C59+C60+C61</f>
        <v>0</v>
      </c>
      <c r="D62" s="230">
        <f>D59+D60+D61</f>
        <v>0</v>
      </c>
      <c r="E62" s="230">
        <f t="shared" ref="E62:AM62" si="8">E59+E60+E61</f>
        <v>0</v>
      </c>
      <c r="F62" s="230">
        <f t="shared" si="8"/>
        <v>0</v>
      </c>
      <c r="G62" s="230">
        <f t="shared" si="8"/>
        <v>0</v>
      </c>
      <c r="H62" s="230">
        <f t="shared" si="8"/>
        <v>0</v>
      </c>
      <c r="I62" s="230">
        <f t="shared" si="8"/>
        <v>0</v>
      </c>
      <c r="J62" s="230">
        <f t="shared" si="8"/>
        <v>0</v>
      </c>
      <c r="K62" s="230">
        <f t="shared" si="8"/>
        <v>0</v>
      </c>
      <c r="L62" s="230">
        <f t="shared" si="8"/>
        <v>0</v>
      </c>
      <c r="M62" s="230">
        <f t="shared" si="8"/>
        <v>0</v>
      </c>
      <c r="N62" s="230">
        <f t="shared" si="8"/>
        <v>0</v>
      </c>
      <c r="O62" s="230">
        <f t="shared" si="8"/>
        <v>0</v>
      </c>
      <c r="P62" s="230">
        <f t="shared" si="8"/>
        <v>0</v>
      </c>
      <c r="Q62" s="230">
        <f t="shared" si="8"/>
        <v>0</v>
      </c>
      <c r="R62" s="230">
        <f t="shared" si="8"/>
        <v>0</v>
      </c>
      <c r="S62" s="230">
        <f t="shared" si="8"/>
        <v>0</v>
      </c>
      <c r="T62" s="230">
        <f t="shared" si="8"/>
        <v>0</v>
      </c>
      <c r="U62" s="230">
        <f t="shared" si="8"/>
        <v>0</v>
      </c>
      <c r="V62" s="230">
        <f t="shared" si="8"/>
        <v>0</v>
      </c>
      <c r="W62" s="230">
        <f t="shared" si="8"/>
        <v>0</v>
      </c>
      <c r="X62" s="230">
        <f t="shared" si="8"/>
        <v>0</v>
      </c>
      <c r="Y62" s="230">
        <f t="shared" si="8"/>
        <v>0</v>
      </c>
      <c r="Z62" s="230">
        <f t="shared" si="8"/>
        <v>0</v>
      </c>
      <c r="AA62" s="230">
        <f t="shared" si="8"/>
        <v>0</v>
      </c>
      <c r="AB62" s="230">
        <f t="shared" si="8"/>
        <v>0</v>
      </c>
      <c r="AC62" s="230">
        <f t="shared" si="8"/>
        <v>0</v>
      </c>
      <c r="AD62" s="230">
        <f t="shared" si="8"/>
        <v>0</v>
      </c>
      <c r="AE62" s="230">
        <f t="shared" si="8"/>
        <v>0</v>
      </c>
      <c r="AF62" s="230">
        <f t="shared" si="8"/>
        <v>0</v>
      </c>
      <c r="AG62" s="230">
        <f t="shared" si="8"/>
        <v>0</v>
      </c>
      <c r="AH62" s="230">
        <f t="shared" si="8"/>
        <v>0</v>
      </c>
      <c r="AI62" s="230">
        <f t="shared" si="8"/>
        <v>0</v>
      </c>
      <c r="AJ62" s="230">
        <f t="shared" si="8"/>
        <v>0</v>
      </c>
      <c r="AK62" s="230">
        <f t="shared" si="8"/>
        <v>0</v>
      </c>
      <c r="AL62" s="230">
        <f t="shared" si="8"/>
        <v>0</v>
      </c>
      <c r="AM62" s="230">
        <f t="shared" si="8"/>
        <v>0</v>
      </c>
      <c r="AN62" s="233">
        <f t="shared" si="2"/>
        <v>0</v>
      </c>
      <c r="AO62" s="86" t="e">
        <f>AN62/C62</f>
        <v>#DIV/0!</v>
      </c>
      <c r="AP62" s="243"/>
    </row>
    <row r="63" spans="1:43" s="71" customFormat="1" ht="17.25" customHeight="1" x14ac:dyDescent="0.25">
      <c r="A63" s="235" t="str">
        <f>Orcamento!A1030</f>
        <v>B</v>
      </c>
      <c r="B63" s="236" t="str">
        <f>Orcamento!B1030</f>
        <v>AVCB CONJUNTO HOSPITALAR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7"/>
    </row>
    <row r="64" spans="1:43" ht="24" customHeight="1" x14ac:dyDescent="0.25">
      <c r="A64" s="370">
        <f>Orcamento!A1031</f>
        <v>1</v>
      </c>
      <c r="B64" s="371" t="str">
        <f>Orcamento!B1031</f>
        <v>PROJETO EXECUTIVO</v>
      </c>
      <c r="C64" s="368">
        <f>Orcamento!H1031</f>
        <v>0</v>
      </c>
      <c r="D64" s="87">
        <f t="shared" ref="D64:I64" si="9">D65*$C$64</f>
        <v>0</v>
      </c>
      <c r="E64" s="87">
        <f t="shared" si="9"/>
        <v>0</v>
      </c>
      <c r="F64" s="87">
        <f t="shared" si="9"/>
        <v>0</v>
      </c>
      <c r="G64" s="87">
        <f t="shared" si="9"/>
        <v>0</v>
      </c>
      <c r="H64" s="87">
        <f t="shared" si="9"/>
        <v>0</v>
      </c>
      <c r="I64" s="87">
        <f t="shared" si="9"/>
        <v>0</v>
      </c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88">
        <f>SUM(D64:AM64)</f>
        <v>0</v>
      </c>
      <c r="AP64" s="85">
        <f>C64-AN64</f>
        <v>0</v>
      </c>
      <c r="AQ64" s="85">
        <f>C64-AN64</f>
        <v>0</v>
      </c>
    </row>
    <row r="65" spans="1:43" ht="24" customHeight="1" x14ac:dyDescent="0.25">
      <c r="A65" s="370"/>
      <c r="B65" s="371"/>
      <c r="C65" s="368"/>
      <c r="D65" s="245">
        <v>0.16999999999999998</v>
      </c>
      <c r="E65" s="245">
        <v>0.16999999999999998</v>
      </c>
      <c r="F65" s="245">
        <v>0.16999999999999998</v>
      </c>
      <c r="G65" s="245">
        <v>0.16999999999999998</v>
      </c>
      <c r="H65" s="245">
        <v>0.16999999999999998</v>
      </c>
      <c r="I65" s="245">
        <v>0.14999999999999988</v>
      </c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90" t="e">
        <f>AN64/C64</f>
        <v>#DIV/0!</v>
      </c>
    </row>
    <row r="66" spans="1:43" ht="24" customHeight="1" x14ac:dyDescent="0.25">
      <c r="A66" s="370">
        <f>Orcamento!A1037</f>
        <v>2</v>
      </c>
      <c r="B66" s="371" t="str">
        <f>Orcamento!B1037</f>
        <v>CANTEIRO</v>
      </c>
      <c r="C66" s="368">
        <f>Orcamento!H1037</f>
        <v>0</v>
      </c>
      <c r="D66" s="87">
        <f>D67*$C$66</f>
        <v>0</v>
      </c>
      <c r="E66" s="87">
        <f t="shared" ref="E66:AM66" si="10">E67*$C$66</f>
        <v>0</v>
      </c>
      <c r="F66" s="87">
        <f t="shared" si="10"/>
        <v>0</v>
      </c>
      <c r="G66" s="87">
        <f t="shared" si="10"/>
        <v>0</v>
      </c>
      <c r="H66" s="87">
        <f t="shared" si="10"/>
        <v>0</v>
      </c>
      <c r="I66" s="87">
        <f t="shared" si="10"/>
        <v>0</v>
      </c>
      <c r="J66" s="87">
        <f t="shared" si="10"/>
        <v>0</v>
      </c>
      <c r="K66" s="87">
        <f t="shared" si="10"/>
        <v>0</v>
      </c>
      <c r="L66" s="87">
        <f t="shared" si="10"/>
        <v>0</v>
      </c>
      <c r="M66" s="87">
        <f t="shared" si="10"/>
        <v>0</v>
      </c>
      <c r="N66" s="87">
        <f t="shared" si="10"/>
        <v>0</v>
      </c>
      <c r="O66" s="87">
        <f t="shared" si="10"/>
        <v>0</v>
      </c>
      <c r="P66" s="87">
        <f t="shared" si="10"/>
        <v>0</v>
      </c>
      <c r="Q66" s="87">
        <f t="shared" si="10"/>
        <v>0</v>
      </c>
      <c r="R66" s="87">
        <f t="shared" si="10"/>
        <v>0</v>
      </c>
      <c r="S66" s="87">
        <f t="shared" si="10"/>
        <v>0</v>
      </c>
      <c r="T66" s="87">
        <f t="shared" si="10"/>
        <v>0</v>
      </c>
      <c r="U66" s="87">
        <f t="shared" si="10"/>
        <v>0</v>
      </c>
      <c r="V66" s="87">
        <f t="shared" si="10"/>
        <v>0</v>
      </c>
      <c r="W66" s="87">
        <f t="shared" si="10"/>
        <v>0</v>
      </c>
      <c r="X66" s="87">
        <f t="shared" si="10"/>
        <v>0</v>
      </c>
      <c r="Y66" s="87">
        <f t="shared" si="10"/>
        <v>0</v>
      </c>
      <c r="Z66" s="87">
        <f t="shared" si="10"/>
        <v>0</v>
      </c>
      <c r="AA66" s="87">
        <f t="shared" si="10"/>
        <v>0</v>
      </c>
      <c r="AB66" s="87">
        <f t="shared" si="10"/>
        <v>0</v>
      </c>
      <c r="AC66" s="87">
        <f t="shared" si="10"/>
        <v>0</v>
      </c>
      <c r="AD66" s="87">
        <f t="shared" si="10"/>
        <v>0</v>
      </c>
      <c r="AE66" s="87">
        <f t="shared" si="10"/>
        <v>0</v>
      </c>
      <c r="AF66" s="87">
        <f t="shared" si="10"/>
        <v>0</v>
      </c>
      <c r="AG66" s="87">
        <f t="shared" si="10"/>
        <v>0</v>
      </c>
      <c r="AH66" s="87">
        <f t="shared" si="10"/>
        <v>0</v>
      </c>
      <c r="AI66" s="87">
        <f t="shared" si="10"/>
        <v>0</v>
      </c>
      <c r="AJ66" s="87">
        <f t="shared" si="10"/>
        <v>0</v>
      </c>
      <c r="AK66" s="87">
        <f t="shared" si="10"/>
        <v>0</v>
      </c>
      <c r="AL66" s="87">
        <f t="shared" si="10"/>
        <v>0</v>
      </c>
      <c r="AM66" s="87">
        <f t="shared" si="10"/>
        <v>0</v>
      </c>
      <c r="AN66" s="88">
        <f>SUM(D66:AM66)</f>
        <v>0</v>
      </c>
      <c r="AP66" s="85">
        <f>C66-AN66</f>
        <v>0</v>
      </c>
      <c r="AQ66" s="85">
        <f>C66-AN66</f>
        <v>0</v>
      </c>
    </row>
    <row r="67" spans="1:43" ht="24" customHeight="1" x14ac:dyDescent="0.25">
      <c r="A67" s="370"/>
      <c r="B67" s="371"/>
      <c r="C67" s="368"/>
      <c r="D67" s="245">
        <v>0.35249242551706</v>
      </c>
      <c r="E67" s="245">
        <v>0.35249242551706</v>
      </c>
      <c r="F67" s="245">
        <v>8.6102182197940625E-3</v>
      </c>
      <c r="G67" s="245">
        <v>8.6102182197940625E-3</v>
      </c>
      <c r="H67" s="245">
        <v>8.6102182197940625E-3</v>
      </c>
      <c r="I67" s="245">
        <v>8.6102182197940625E-3</v>
      </c>
      <c r="J67" s="245">
        <v>8.6102182197940625E-3</v>
      </c>
      <c r="K67" s="245">
        <v>8.6102182197940625E-3</v>
      </c>
      <c r="L67" s="245">
        <v>8.6102182197940625E-3</v>
      </c>
      <c r="M67" s="245">
        <v>8.6102182197940625E-3</v>
      </c>
      <c r="N67" s="245">
        <v>8.6102182197940625E-3</v>
      </c>
      <c r="O67" s="245">
        <v>8.6102182197940625E-3</v>
      </c>
      <c r="P67" s="245">
        <v>8.6102182197940625E-3</v>
      </c>
      <c r="Q67" s="245">
        <v>8.6102182197940625E-3</v>
      </c>
      <c r="R67" s="245">
        <v>8.6102182197940625E-3</v>
      </c>
      <c r="S67" s="245">
        <v>8.6102182197940625E-3</v>
      </c>
      <c r="T67" s="245">
        <v>8.6102182197940625E-3</v>
      </c>
      <c r="U67" s="245">
        <v>8.6102182197940625E-3</v>
      </c>
      <c r="V67" s="245">
        <v>8.6102182197940625E-3</v>
      </c>
      <c r="W67" s="245">
        <v>8.6102182197940625E-3</v>
      </c>
      <c r="X67" s="245">
        <v>8.6102182197940625E-3</v>
      </c>
      <c r="Y67" s="245">
        <v>8.6102182197940625E-3</v>
      </c>
      <c r="Z67" s="245">
        <v>8.6102182197940625E-3</v>
      </c>
      <c r="AA67" s="245">
        <v>8.6102182197940625E-3</v>
      </c>
      <c r="AB67" s="245">
        <v>8.6102182197940625E-3</v>
      </c>
      <c r="AC67" s="245">
        <v>8.6102182197940625E-3</v>
      </c>
      <c r="AD67" s="245">
        <v>8.6102182197940625E-3</v>
      </c>
      <c r="AE67" s="245">
        <v>8.6102182197940625E-3</v>
      </c>
      <c r="AF67" s="245">
        <v>8.6102182197940625E-3</v>
      </c>
      <c r="AG67" s="245">
        <v>8.6102182197940625E-3</v>
      </c>
      <c r="AH67" s="245">
        <v>8.6102182197940625E-3</v>
      </c>
      <c r="AI67" s="245">
        <v>8.6102182197940625E-3</v>
      </c>
      <c r="AJ67" s="245">
        <v>8.6102182197940625E-3</v>
      </c>
      <c r="AK67" s="245">
        <v>8.6102182197940625E-3</v>
      </c>
      <c r="AL67" s="245">
        <v>1.1232598409536904E-2</v>
      </c>
      <c r="AM67" s="245">
        <v>8.2555675229341978E-3</v>
      </c>
      <c r="AN67" s="90" t="e">
        <f>AN66/C66</f>
        <v>#DIV/0!</v>
      </c>
    </row>
    <row r="68" spans="1:43" ht="24" customHeight="1" x14ac:dyDescent="0.25">
      <c r="A68" s="370">
        <f>Orcamento!A1042</f>
        <v>3</v>
      </c>
      <c r="B68" s="373" t="str">
        <f>Orcamento!B1042</f>
        <v>SERVIÇOS CIVIS</v>
      </c>
      <c r="C68" s="368">
        <f>Orcamento!H1042</f>
        <v>0</v>
      </c>
      <c r="D68" s="87"/>
      <c r="E68" s="87">
        <f t="shared" ref="E68:AB68" si="11">E69*$C$68</f>
        <v>0</v>
      </c>
      <c r="F68" s="87">
        <f t="shared" si="11"/>
        <v>0</v>
      </c>
      <c r="G68" s="87">
        <f t="shared" si="11"/>
        <v>0</v>
      </c>
      <c r="H68" s="87">
        <f t="shared" si="11"/>
        <v>0</v>
      </c>
      <c r="I68" s="87">
        <f t="shared" si="11"/>
        <v>0</v>
      </c>
      <c r="J68" s="87">
        <f t="shared" si="11"/>
        <v>0</v>
      </c>
      <c r="K68" s="87">
        <f t="shared" si="11"/>
        <v>0</v>
      </c>
      <c r="L68" s="87">
        <f t="shared" si="11"/>
        <v>0</v>
      </c>
      <c r="M68" s="87">
        <f t="shared" si="11"/>
        <v>0</v>
      </c>
      <c r="N68" s="87">
        <f t="shared" si="11"/>
        <v>0</v>
      </c>
      <c r="O68" s="87">
        <f t="shared" si="11"/>
        <v>0</v>
      </c>
      <c r="P68" s="87">
        <f t="shared" si="11"/>
        <v>0</v>
      </c>
      <c r="Q68" s="87">
        <f t="shared" si="11"/>
        <v>0</v>
      </c>
      <c r="R68" s="87">
        <f t="shared" si="11"/>
        <v>0</v>
      </c>
      <c r="S68" s="87">
        <f t="shared" si="11"/>
        <v>0</v>
      </c>
      <c r="T68" s="87">
        <f t="shared" si="11"/>
        <v>0</v>
      </c>
      <c r="U68" s="87">
        <f t="shared" si="11"/>
        <v>0</v>
      </c>
      <c r="V68" s="87">
        <f t="shared" si="11"/>
        <v>0</v>
      </c>
      <c r="W68" s="87">
        <f t="shared" si="11"/>
        <v>0</v>
      </c>
      <c r="X68" s="87">
        <f t="shared" si="11"/>
        <v>0</v>
      </c>
      <c r="Y68" s="87">
        <f t="shared" si="11"/>
        <v>0</v>
      </c>
      <c r="Z68" s="87">
        <f t="shared" si="11"/>
        <v>0</v>
      </c>
      <c r="AA68" s="87">
        <f t="shared" si="11"/>
        <v>0</v>
      </c>
      <c r="AB68" s="87">
        <f t="shared" si="11"/>
        <v>0</v>
      </c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8">
        <f>SUM(D68:AM68)</f>
        <v>0</v>
      </c>
      <c r="AP68" s="85">
        <f>C68-AN68</f>
        <v>0</v>
      </c>
      <c r="AQ68" s="85">
        <f>C68-AN68</f>
        <v>0</v>
      </c>
    </row>
    <row r="69" spans="1:43" ht="24" customHeight="1" x14ac:dyDescent="0.25">
      <c r="A69" s="370"/>
      <c r="B69" s="371"/>
      <c r="C69" s="368"/>
      <c r="D69" s="223"/>
      <c r="E69" s="245">
        <v>4.1617447052507653E-2</v>
      </c>
      <c r="F69" s="245">
        <v>4.1617447052507653E-2</v>
      </c>
      <c r="G69" s="245">
        <v>4.1617447052507653E-2</v>
      </c>
      <c r="H69" s="245">
        <v>4.1617447052507653E-2</v>
      </c>
      <c r="I69" s="245">
        <v>4.1617447052507653E-2</v>
      </c>
      <c r="J69" s="245">
        <v>4.1617447052507653E-2</v>
      </c>
      <c r="K69" s="245">
        <v>4.1617447052507653E-2</v>
      </c>
      <c r="L69" s="245">
        <v>4.1617447052507653E-2</v>
      </c>
      <c r="M69" s="245">
        <v>4.1617447052507653E-2</v>
      </c>
      <c r="N69" s="245">
        <v>4.1617447052507653E-2</v>
      </c>
      <c r="O69" s="245">
        <v>4.1617447052507653E-2</v>
      </c>
      <c r="P69" s="245">
        <v>4.1617447052507653E-2</v>
      </c>
      <c r="Q69" s="245">
        <v>4.1617447052507653E-2</v>
      </c>
      <c r="R69" s="245">
        <v>4.1617447052507653E-2</v>
      </c>
      <c r="S69" s="245">
        <v>4.1617447052507653E-2</v>
      </c>
      <c r="T69" s="245">
        <v>4.1617447052507653E-2</v>
      </c>
      <c r="U69" s="245">
        <v>4.1617447052507653E-2</v>
      </c>
      <c r="V69" s="245">
        <v>4.1617447052507653E-2</v>
      </c>
      <c r="W69" s="245">
        <v>4.1617447052507653E-2</v>
      </c>
      <c r="X69" s="245">
        <v>4.1617447052507653E-2</v>
      </c>
      <c r="Y69" s="245">
        <v>4.1617447052507653E-2</v>
      </c>
      <c r="Z69" s="245">
        <v>4.1617447052507653E-2</v>
      </c>
      <c r="AA69" s="245">
        <v>4.1617447052507653E-2</v>
      </c>
      <c r="AB69" s="245">
        <v>4.279871779232447E-2</v>
      </c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90" t="e">
        <f>AN68/C68</f>
        <v>#DIV/0!</v>
      </c>
    </row>
    <row r="70" spans="1:43" ht="24" customHeight="1" x14ac:dyDescent="0.25">
      <c r="A70" s="370">
        <f>Orcamento!A1107</f>
        <v>4</v>
      </c>
      <c r="B70" s="371" t="str">
        <f>Orcamento!B1107</f>
        <v>DETECÇÃO E ALARME</v>
      </c>
      <c r="C70" s="368">
        <f>Orcamento!H1107</f>
        <v>0</v>
      </c>
      <c r="D70" s="87"/>
      <c r="E70" s="87"/>
      <c r="F70" s="87">
        <f t="shared" ref="F70:AM70" si="12">F71*$C$70</f>
        <v>0</v>
      </c>
      <c r="G70" s="87">
        <f t="shared" si="12"/>
        <v>0</v>
      </c>
      <c r="H70" s="87">
        <f t="shared" si="12"/>
        <v>0</v>
      </c>
      <c r="I70" s="87">
        <f t="shared" si="12"/>
        <v>0</v>
      </c>
      <c r="J70" s="87">
        <f t="shared" si="12"/>
        <v>0</v>
      </c>
      <c r="K70" s="87">
        <f t="shared" si="12"/>
        <v>0</v>
      </c>
      <c r="L70" s="87">
        <f t="shared" si="12"/>
        <v>0</v>
      </c>
      <c r="M70" s="87">
        <f t="shared" si="12"/>
        <v>0</v>
      </c>
      <c r="N70" s="87">
        <f t="shared" si="12"/>
        <v>0</v>
      </c>
      <c r="O70" s="87">
        <f t="shared" si="12"/>
        <v>0</v>
      </c>
      <c r="P70" s="87">
        <f t="shared" si="12"/>
        <v>0</v>
      </c>
      <c r="Q70" s="87">
        <f t="shared" si="12"/>
        <v>0</v>
      </c>
      <c r="R70" s="87">
        <f t="shared" si="12"/>
        <v>0</v>
      </c>
      <c r="S70" s="87">
        <f t="shared" si="12"/>
        <v>0</v>
      </c>
      <c r="T70" s="87">
        <f t="shared" si="12"/>
        <v>0</v>
      </c>
      <c r="U70" s="87">
        <f t="shared" si="12"/>
        <v>0</v>
      </c>
      <c r="V70" s="87">
        <f t="shared" si="12"/>
        <v>0</v>
      </c>
      <c r="W70" s="87">
        <f t="shared" si="12"/>
        <v>0</v>
      </c>
      <c r="X70" s="87">
        <f t="shared" si="12"/>
        <v>0</v>
      </c>
      <c r="Y70" s="87">
        <f t="shared" si="12"/>
        <v>0</v>
      </c>
      <c r="Z70" s="87">
        <f t="shared" si="12"/>
        <v>0</v>
      </c>
      <c r="AA70" s="87">
        <f t="shared" si="12"/>
        <v>0</v>
      </c>
      <c r="AB70" s="87">
        <f t="shared" si="12"/>
        <v>0</v>
      </c>
      <c r="AC70" s="87">
        <f t="shared" si="12"/>
        <v>0</v>
      </c>
      <c r="AD70" s="87">
        <f t="shared" si="12"/>
        <v>0</v>
      </c>
      <c r="AE70" s="87">
        <f t="shared" si="12"/>
        <v>0</v>
      </c>
      <c r="AF70" s="87">
        <f t="shared" si="12"/>
        <v>0</v>
      </c>
      <c r="AG70" s="87">
        <f t="shared" si="12"/>
        <v>0</v>
      </c>
      <c r="AH70" s="87">
        <f t="shared" si="12"/>
        <v>0</v>
      </c>
      <c r="AI70" s="87">
        <f t="shared" si="12"/>
        <v>0</v>
      </c>
      <c r="AJ70" s="87">
        <f t="shared" si="12"/>
        <v>0</v>
      </c>
      <c r="AK70" s="87">
        <f t="shared" si="12"/>
        <v>0</v>
      </c>
      <c r="AL70" s="87">
        <f t="shared" si="12"/>
        <v>0</v>
      </c>
      <c r="AM70" s="87">
        <f t="shared" si="12"/>
        <v>0</v>
      </c>
      <c r="AN70" s="88">
        <f>SUM(D70:AM70)</f>
        <v>0</v>
      </c>
      <c r="AP70" s="85">
        <f>C70-AN70</f>
        <v>0</v>
      </c>
      <c r="AQ70" s="85">
        <f>C70-AN70</f>
        <v>0</v>
      </c>
    </row>
    <row r="71" spans="1:43" ht="24" customHeight="1" x14ac:dyDescent="0.25">
      <c r="A71" s="370"/>
      <c r="B71" s="371"/>
      <c r="C71" s="368"/>
      <c r="D71" s="223"/>
      <c r="E71" s="223"/>
      <c r="F71" s="245">
        <v>0.01</v>
      </c>
      <c r="G71" s="245">
        <v>0.01</v>
      </c>
      <c r="H71" s="245">
        <v>0.02</v>
      </c>
      <c r="I71" s="245">
        <v>0.03</v>
      </c>
      <c r="J71" s="245">
        <v>0.03</v>
      </c>
      <c r="K71" s="245">
        <v>0.03</v>
      </c>
      <c r="L71" s="245">
        <v>0.03</v>
      </c>
      <c r="M71" s="245">
        <v>0.03</v>
      </c>
      <c r="N71" s="245">
        <v>0.03</v>
      </c>
      <c r="O71" s="245">
        <v>0.03</v>
      </c>
      <c r="P71" s="245">
        <v>0.03</v>
      </c>
      <c r="Q71" s="245">
        <v>0.03</v>
      </c>
      <c r="R71" s="245">
        <v>0.03</v>
      </c>
      <c r="S71" s="245">
        <v>0.03</v>
      </c>
      <c r="T71" s="245">
        <v>0.03</v>
      </c>
      <c r="U71" s="245">
        <v>0.03</v>
      </c>
      <c r="V71" s="245">
        <v>0.03</v>
      </c>
      <c r="W71" s="245">
        <v>0.03</v>
      </c>
      <c r="X71" s="245">
        <v>0.03</v>
      </c>
      <c r="Y71" s="245">
        <v>0.03</v>
      </c>
      <c r="Z71" s="245">
        <v>0.03</v>
      </c>
      <c r="AA71" s="245">
        <v>0.03</v>
      </c>
      <c r="AB71" s="245">
        <v>0.03</v>
      </c>
      <c r="AC71" s="245">
        <v>0.03</v>
      </c>
      <c r="AD71" s="245">
        <v>0.03</v>
      </c>
      <c r="AE71" s="245">
        <v>0.03</v>
      </c>
      <c r="AF71" s="245">
        <v>0.03</v>
      </c>
      <c r="AG71" s="245">
        <v>0.03</v>
      </c>
      <c r="AH71" s="245">
        <v>0.03</v>
      </c>
      <c r="AI71" s="245">
        <v>0.03</v>
      </c>
      <c r="AJ71" s="245">
        <v>0.03</v>
      </c>
      <c r="AK71" s="245">
        <v>0.03</v>
      </c>
      <c r="AL71" s="245">
        <v>0.03</v>
      </c>
      <c r="AM71" s="245">
        <v>5.9999999999999665E-2</v>
      </c>
      <c r="AN71" s="90" t="e">
        <f>AN70/C70</f>
        <v>#DIV/0!</v>
      </c>
    </row>
    <row r="72" spans="1:43" ht="24" customHeight="1" x14ac:dyDescent="0.25">
      <c r="A72" s="370">
        <f>Orcamento!A1136</f>
        <v>5</v>
      </c>
      <c r="B72" s="371" t="str">
        <f>Orcamento!B1136</f>
        <v xml:space="preserve">INSTALAÇÕES ELÉTRICAS </v>
      </c>
      <c r="C72" s="368">
        <f>Orcamento!H1136</f>
        <v>0</v>
      </c>
      <c r="D72" s="244"/>
      <c r="E72" s="244"/>
      <c r="F72" s="87">
        <f>F73*$C$72</f>
        <v>0</v>
      </c>
      <c r="G72" s="87">
        <f t="shared" ref="G72:AM72" si="13">G73*$C$72</f>
        <v>0</v>
      </c>
      <c r="H72" s="87">
        <f t="shared" si="13"/>
        <v>0</v>
      </c>
      <c r="I72" s="87">
        <f t="shared" si="13"/>
        <v>0</v>
      </c>
      <c r="J72" s="87">
        <f t="shared" si="13"/>
        <v>0</v>
      </c>
      <c r="K72" s="87">
        <f t="shared" si="13"/>
        <v>0</v>
      </c>
      <c r="L72" s="87">
        <f t="shared" si="13"/>
        <v>0</v>
      </c>
      <c r="M72" s="87">
        <f t="shared" si="13"/>
        <v>0</v>
      </c>
      <c r="N72" s="87">
        <f t="shared" si="13"/>
        <v>0</v>
      </c>
      <c r="O72" s="87">
        <f t="shared" si="13"/>
        <v>0</v>
      </c>
      <c r="P72" s="87">
        <f t="shared" si="13"/>
        <v>0</v>
      </c>
      <c r="Q72" s="87">
        <f t="shared" si="13"/>
        <v>0</v>
      </c>
      <c r="R72" s="87">
        <f t="shared" si="13"/>
        <v>0</v>
      </c>
      <c r="S72" s="87">
        <f t="shared" si="13"/>
        <v>0</v>
      </c>
      <c r="T72" s="87">
        <f t="shared" si="13"/>
        <v>0</v>
      </c>
      <c r="U72" s="87">
        <f t="shared" si="13"/>
        <v>0</v>
      </c>
      <c r="V72" s="87">
        <f t="shared" si="13"/>
        <v>0</v>
      </c>
      <c r="W72" s="87">
        <f t="shared" si="13"/>
        <v>0</v>
      </c>
      <c r="X72" s="87">
        <f t="shared" si="13"/>
        <v>0</v>
      </c>
      <c r="Y72" s="87">
        <f t="shared" si="13"/>
        <v>0</v>
      </c>
      <c r="Z72" s="87">
        <f t="shared" si="13"/>
        <v>0</v>
      </c>
      <c r="AA72" s="87">
        <f t="shared" si="13"/>
        <v>0</v>
      </c>
      <c r="AB72" s="87">
        <f t="shared" si="13"/>
        <v>0</v>
      </c>
      <c r="AC72" s="87">
        <f t="shared" si="13"/>
        <v>0</v>
      </c>
      <c r="AD72" s="87">
        <f t="shared" si="13"/>
        <v>0</v>
      </c>
      <c r="AE72" s="87">
        <f t="shared" si="13"/>
        <v>0</v>
      </c>
      <c r="AF72" s="87">
        <f t="shared" si="13"/>
        <v>0</v>
      </c>
      <c r="AG72" s="87">
        <f t="shared" si="13"/>
        <v>0</v>
      </c>
      <c r="AH72" s="87">
        <f t="shared" si="13"/>
        <v>0</v>
      </c>
      <c r="AI72" s="87">
        <f t="shared" si="13"/>
        <v>0</v>
      </c>
      <c r="AJ72" s="87">
        <f t="shared" si="13"/>
        <v>0</v>
      </c>
      <c r="AK72" s="87">
        <f t="shared" si="13"/>
        <v>0</v>
      </c>
      <c r="AL72" s="87">
        <f t="shared" si="13"/>
        <v>0</v>
      </c>
      <c r="AM72" s="87">
        <f t="shared" si="13"/>
        <v>0</v>
      </c>
      <c r="AN72" s="88">
        <f>SUM(D72:AM72)</f>
        <v>0</v>
      </c>
      <c r="AP72" s="85">
        <f>C72-AN72</f>
        <v>0</v>
      </c>
      <c r="AQ72" s="85">
        <f>C72-AN72</f>
        <v>0</v>
      </c>
    </row>
    <row r="73" spans="1:43" ht="24" customHeight="1" x14ac:dyDescent="0.25">
      <c r="A73" s="370"/>
      <c r="B73" s="371"/>
      <c r="C73" s="368"/>
      <c r="D73" s="223"/>
      <c r="E73" s="223"/>
      <c r="F73" s="245">
        <v>0.02</v>
      </c>
      <c r="G73" s="245">
        <v>0.02</v>
      </c>
      <c r="H73" s="245">
        <v>0.03</v>
      </c>
      <c r="I73" s="245">
        <v>0.04</v>
      </c>
      <c r="J73" s="245">
        <v>0.05</v>
      </c>
      <c r="K73" s="245">
        <v>0.03</v>
      </c>
      <c r="L73" s="245">
        <v>0.03</v>
      </c>
      <c r="M73" s="245">
        <v>0.03</v>
      </c>
      <c r="N73" s="245">
        <v>0.03</v>
      </c>
      <c r="O73" s="245">
        <v>0.03</v>
      </c>
      <c r="P73" s="245">
        <v>0.03</v>
      </c>
      <c r="Q73" s="245">
        <v>0.03</v>
      </c>
      <c r="R73" s="245">
        <v>0.03</v>
      </c>
      <c r="S73" s="245">
        <v>0.03</v>
      </c>
      <c r="T73" s="245">
        <v>0.03</v>
      </c>
      <c r="U73" s="245">
        <v>0.03</v>
      </c>
      <c r="V73" s="245">
        <v>0.03</v>
      </c>
      <c r="W73" s="245">
        <v>0.03</v>
      </c>
      <c r="X73" s="245">
        <v>0.03</v>
      </c>
      <c r="Y73" s="245">
        <v>0.03</v>
      </c>
      <c r="Z73" s="245">
        <v>0.03</v>
      </c>
      <c r="AA73" s="245">
        <v>0.03</v>
      </c>
      <c r="AB73" s="245">
        <v>0.03</v>
      </c>
      <c r="AC73" s="245">
        <v>0.03</v>
      </c>
      <c r="AD73" s="245">
        <v>0.03</v>
      </c>
      <c r="AE73" s="245">
        <v>0.03</v>
      </c>
      <c r="AF73" s="245">
        <v>0.03</v>
      </c>
      <c r="AG73" s="245">
        <v>0.03</v>
      </c>
      <c r="AH73" s="245">
        <v>0.03</v>
      </c>
      <c r="AI73" s="245">
        <v>0.03</v>
      </c>
      <c r="AJ73" s="245">
        <v>0.03</v>
      </c>
      <c r="AK73" s="245">
        <v>0.03</v>
      </c>
      <c r="AL73" s="245">
        <v>0.02</v>
      </c>
      <c r="AM73" s="245">
        <v>1.0000000000000425E-2</v>
      </c>
      <c r="AN73" s="90" t="e">
        <f>AN72/C72</f>
        <v>#DIV/0!</v>
      </c>
    </row>
    <row r="74" spans="1:43" ht="24" customHeight="1" x14ac:dyDescent="0.25">
      <c r="A74" s="370">
        <f>Orcamento!A1189</f>
        <v>6</v>
      </c>
      <c r="B74" s="371" t="str">
        <f>Orcamento!B1189</f>
        <v xml:space="preserve">INSTALAÇÕES DE COMBATE Á INCÊNDIO </v>
      </c>
      <c r="C74" s="368">
        <f>Orcamento!H1189</f>
        <v>0</v>
      </c>
      <c r="D74" s="244"/>
      <c r="E74" s="244"/>
      <c r="F74" s="87">
        <f>F75*$C$74</f>
        <v>0</v>
      </c>
      <c r="G74" s="87">
        <f t="shared" ref="G74:AM74" si="14">G75*$C$74</f>
        <v>0</v>
      </c>
      <c r="H74" s="87">
        <f t="shared" si="14"/>
        <v>0</v>
      </c>
      <c r="I74" s="87">
        <f t="shared" si="14"/>
        <v>0</v>
      </c>
      <c r="J74" s="87">
        <f t="shared" si="14"/>
        <v>0</v>
      </c>
      <c r="K74" s="87">
        <f t="shared" si="14"/>
        <v>0</v>
      </c>
      <c r="L74" s="87">
        <f t="shared" si="14"/>
        <v>0</v>
      </c>
      <c r="M74" s="87">
        <f t="shared" si="14"/>
        <v>0</v>
      </c>
      <c r="N74" s="87">
        <f t="shared" si="14"/>
        <v>0</v>
      </c>
      <c r="O74" s="87">
        <f t="shared" si="14"/>
        <v>0</v>
      </c>
      <c r="P74" s="87">
        <f t="shared" si="14"/>
        <v>0</v>
      </c>
      <c r="Q74" s="87">
        <f t="shared" si="14"/>
        <v>0</v>
      </c>
      <c r="R74" s="87">
        <f t="shared" si="14"/>
        <v>0</v>
      </c>
      <c r="S74" s="87">
        <f t="shared" si="14"/>
        <v>0</v>
      </c>
      <c r="T74" s="87">
        <f t="shared" si="14"/>
        <v>0</v>
      </c>
      <c r="U74" s="87">
        <f t="shared" si="14"/>
        <v>0</v>
      </c>
      <c r="V74" s="87">
        <f t="shared" si="14"/>
        <v>0</v>
      </c>
      <c r="W74" s="87">
        <f t="shared" si="14"/>
        <v>0</v>
      </c>
      <c r="X74" s="87">
        <f t="shared" si="14"/>
        <v>0</v>
      </c>
      <c r="Y74" s="87">
        <f t="shared" si="14"/>
        <v>0</v>
      </c>
      <c r="Z74" s="87">
        <f t="shared" si="14"/>
        <v>0</v>
      </c>
      <c r="AA74" s="87">
        <f t="shared" si="14"/>
        <v>0</v>
      </c>
      <c r="AB74" s="87">
        <f t="shared" si="14"/>
        <v>0</v>
      </c>
      <c r="AC74" s="87">
        <f t="shared" si="14"/>
        <v>0</v>
      </c>
      <c r="AD74" s="87">
        <f t="shared" si="14"/>
        <v>0</v>
      </c>
      <c r="AE74" s="87">
        <f t="shared" si="14"/>
        <v>0</v>
      </c>
      <c r="AF74" s="87">
        <f t="shared" si="14"/>
        <v>0</v>
      </c>
      <c r="AG74" s="87">
        <f t="shared" si="14"/>
        <v>0</v>
      </c>
      <c r="AH74" s="87">
        <f t="shared" si="14"/>
        <v>0</v>
      </c>
      <c r="AI74" s="87">
        <f t="shared" si="14"/>
        <v>0</v>
      </c>
      <c r="AJ74" s="87">
        <f t="shared" si="14"/>
        <v>0</v>
      </c>
      <c r="AK74" s="87">
        <f t="shared" si="14"/>
        <v>0</v>
      </c>
      <c r="AL74" s="87">
        <f t="shared" si="14"/>
        <v>0</v>
      </c>
      <c r="AM74" s="87">
        <f t="shared" si="14"/>
        <v>0</v>
      </c>
      <c r="AN74" s="88">
        <f>SUM(D74:AM74)</f>
        <v>0</v>
      </c>
      <c r="AP74" s="85">
        <f>C74-AN74</f>
        <v>0</v>
      </c>
      <c r="AQ74" s="85">
        <f>C74-AN74</f>
        <v>0</v>
      </c>
    </row>
    <row r="75" spans="1:43" ht="24" customHeight="1" x14ac:dyDescent="0.25">
      <c r="A75" s="370"/>
      <c r="B75" s="371"/>
      <c r="C75" s="368"/>
      <c r="D75" s="223"/>
      <c r="E75" s="223"/>
      <c r="F75" s="245">
        <v>0.01</v>
      </c>
      <c r="G75" s="245">
        <v>0.01</v>
      </c>
      <c r="H75" s="245">
        <v>0.02</v>
      </c>
      <c r="I75" s="245">
        <v>0.02</v>
      </c>
      <c r="J75" s="245">
        <v>0.03</v>
      </c>
      <c r="K75" s="245">
        <v>0.03</v>
      </c>
      <c r="L75" s="245">
        <v>0.04</v>
      </c>
      <c r="M75" s="245">
        <v>0.04</v>
      </c>
      <c r="N75" s="245">
        <v>0.05</v>
      </c>
      <c r="O75" s="245">
        <v>0.05</v>
      </c>
      <c r="P75" s="245">
        <v>0.03</v>
      </c>
      <c r="Q75" s="245">
        <v>0.03</v>
      </c>
      <c r="R75" s="245">
        <v>0.03</v>
      </c>
      <c r="S75" s="245">
        <v>0.03</v>
      </c>
      <c r="T75" s="245">
        <v>0.03</v>
      </c>
      <c r="U75" s="245">
        <v>0.03</v>
      </c>
      <c r="V75" s="245">
        <v>0.03</v>
      </c>
      <c r="W75" s="245">
        <v>0.03</v>
      </c>
      <c r="X75" s="245">
        <v>0.03</v>
      </c>
      <c r="Y75" s="245">
        <v>0.03</v>
      </c>
      <c r="Z75" s="245">
        <v>0.03</v>
      </c>
      <c r="AA75" s="245">
        <v>0.03</v>
      </c>
      <c r="AB75" s="245">
        <v>0.03</v>
      </c>
      <c r="AC75" s="245">
        <v>0.03</v>
      </c>
      <c r="AD75" s="245">
        <v>0.03</v>
      </c>
      <c r="AE75" s="245">
        <v>0.03</v>
      </c>
      <c r="AF75" s="245">
        <v>0.03</v>
      </c>
      <c r="AG75" s="245">
        <v>0.03</v>
      </c>
      <c r="AH75" s="245">
        <v>0.03</v>
      </c>
      <c r="AI75" s="245">
        <v>0.03</v>
      </c>
      <c r="AJ75" s="245">
        <v>0.03</v>
      </c>
      <c r="AK75" s="245">
        <v>0.03</v>
      </c>
      <c r="AL75" s="245">
        <v>0.02</v>
      </c>
      <c r="AM75" s="245">
        <v>0.02</v>
      </c>
      <c r="AN75" s="90" t="e">
        <f>AN74/C74</f>
        <v>#DIV/0!</v>
      </c>
    </row>
    <row r="76" spans="1:43" ht="24" customHeight="1" x14ac:dyDescent="0.25">
      <c r="A76" s="370">
        <f>Orcamento!A1235</f>
        <v>7</v>
      </c>
      <c r="B76" s="371" t="str">
        <f>Orcamento!B1235</f>
        <v>PINTURA</v>
      </c>
      <c r="C76" s="368">
        <f>Orcamento!H1235</f>
        <v>0</v>
      </c>
      <c r="D76" s="244"/>
      <c r="E76" s="244"/>
      <c r="F76" s="244"/>
      <c r="G76" s="87">
        <f>G77*$C$76</f>
        <v>0</v>
      </c>
      <c r="H76" s="87">
        <f t="shared" ref="H76:AL76" si="15">H77*$C$76</f>
        <v>0</v>
      </c>
      <c r="I76" s="87">
        <f t="shared" si="15"/>
        <v>0</v>
      </c>
      <c r="J76" s="87">
        <f t="shared" si="15"/>
        <v>0</v>
      </c>
      <c r="K76" s="87">
        <f t="shared" si="15"/>
        <v>0</v>
      </c>
      <c r="L76" s="87">
        <f t="shared" si="15"/>
        <v>0</v>
      </c>
      <c r="M76" s="87">
        <f t="shared" si="15"/>
        <v>0</v>
      </c>
      <c r="N76" s="87">
        <f t="shared" si="15"/>
        <v>0</v>
      </c>
      <c r="O76" s="87">
        <f t="shared" si="15"/>
        <v>0</v>
      </c>
      <c r="P76" s="87">
        <f t="shared" si="15"/>
        <v>0</v>
      </c>
      <c r="Q76" s="87">
        <f t="shared" si="15"/>
        <v>0</v>
      </c>
      <c r="R76" s="87">
        <f t="shared" si="15"/>
        <v>0</v>
      </c>
      <c r="S76" s="87">
        <f t="shared" si="15"/>
        <v>0</v>
      </c>
      <c r="T76" s="87">
        <f t="shared" si="15"/>
        <v>0</v>
      </c>
      <c r="U76" s="87">
        <f t="shared" si="15"/>
        <v>0</v>
      </c>
      <c r="V76" s="87">
        <f t="shared" si="15"/>
        <v>0</v>
      </c>
      <c r="W76" s="87">
        <f t="shared" si="15"/>
        <v>0</v>
      </c>
      <c r="X76" s="87">
        <f t="shared" si="15"/>
        <v>0</v>
      </c>
      <c r="Y76" s="87">
        <f t="shared" si="15"/>
        <v>0</v>
      </c>
      <c r="Z76" s="87">
        <f t="shared" si="15"/>
        <v>0</v>
      </c>
      <c r="AA76" s="87">
        <f t="shared" si="15"/>
        <v>0</v>
      </c>
      <c r="AB76" s="87">
        <f t="shared" si="15"/>
        <v>0</v>
      </c>
      <c r="AC76" s="87">
        <f t="shared" si="15"/>
        <v>0</v>
      </c>
      <c r="AD76" s="87">
        <f t="shared" si="15"/>
        <v>0</v>
      </c>
      <c r="AE76" s="87">
        <f t="shared" si="15"/>
        <v>0</v>
      </c>
      <c r="AF76" s="87">
        <f t="shared" si="15"/>
        <v>0</v>
      </c>
      <c r="AG76" s="87">
        <f t="shared" si="15"/>
        <v>0</v>
      </c>
      <c r="AH76" s="87">
        <f t="shared" si="15"/>
        <v>0</v>
      </c>
      <c r="AI76" s="87">
        <f t="shared" si="15"/>
        <v>0</v>
      </c>
      <c r="AJ76" s="87">
        <f t="shared" si="15"/>
        <v>0</v>
      </c>
      <c r="AK76" s="87">
        <f t="shared" si="15"/>
        <v>0</v>
      </c>
      <c r="AL76" s="87">
        <f t="shared" si="15"/>
        <v>0</v>
      </c>
      <c r="AM76" s="244"/>
      <c r="AN76" s="88">
        <f>SUM(D76:AM76)</f>
        <v>0</v>
      </c>
      <c r="AP76" s="85">
        <f>C76-AN76</f>
        <v>0</v>
      </c>
      <c r="AQ76" s="85">
        <f>C76-AN76</f>
        <v>0</v>
      </c>
    </row>
    <row r="77" spans="1:43" ht="24" customHeight="1" x14ac:dyDescent="0.25">
      <c r="A77" s="370"/>
      <c r="B77" s="371"/>
      <c r="C77" s="368"/>
      <c r="D77" s="223"/>
      <c r="E77" s="223"/>
      <c r="F77" s="223"/>
      <c r="G77" s="245">
        <v>0.01</v>
      </c>
      <c r="H77" s="245">
        <v>0.02</v>
      </c>
      <c r="I77" s="245">
        <v>0.02</v>
      </c>
      <c r="J77" s="245">
        <v>0.03</v>
      </c>
      <c r="K77" s="245">
        <v>0.03</v>
      </c>
      <c r="L77" s="245">
        <v>0.04</v>
      </c>
      <c r="M77" s="245">
        <v>0.04</v>
      </c>
      <c r="N77" s="245">
        <v>0.05</v>
      </c>
      <c r="O77" s="245">
        <v>0.05</v>
      </c>
      <c r="P77" s="245">
        <v>0.03</v>
      </c>
      <c r="Q77" s="245">
        <v>0.03</v>
      </c>
      <c r="R77" s="245">
        <v>0.03</v>
      </c>
      <c r="S77" s="245">
        <v>0.03</v>
      </c>
      <c r="T77" s="245">
        <v>0.03</v>
      </c>
      <c r="U77" s="245">
        <v>0.03</v>
      </c>
      <c r="V77" s="245">
        <v>0.03</v>
      </c>
      <c r="W77" s="245">
        <v>0.03</v>
      </c>
      <c r="X77" s="245">
        <v>0.03</v>
      </c>
      <c r="Y77" s="245">
        <v>0.03</v>
      </c>
      <c r="Z77" s="245">
        <v>0.03</v>
      </c>
      <c r="AA77" s="245">
        <v>0.03</v>
      </c>
      <c r="AB77" s="245">
        <v>0.03</v>
      </c>
      <c r="AC77" s="245">
        <v>0.03</v>
      </c>
      <c r="AD77" s="245">
        <v>0.03</v>
      </c>
      <c r="AE77" s="245">
        <v>0.03</v>
      </c>
      <c r="AF77" s="245">
        <v>0.03</v>
      </c>
      <c r="AG77" s="245">
        <v>0.03</v>
      </c>
      <c r="AH77" s="245">
        <v>0.04</v>
      </c>
      <c r="AI77" s="245">
        <v>0.04</v>
      </c>
      <c r="AJ77" s="245">
        <v>0.04</v>
      </c>
      <c r="AK77" s="245">
        <v>0.03</v>
      </c>
      <c r="AL77" s="245">
        <v>0.02</v>
      </c>
      <c r="AM77" s="245">
        <v>0.02</v>
      </c>
      <c r="AN77" s="90" t="e">
        <f>AN76/C76</f>
        <v>#DIV/0!</v>
      </c>
    </row>
    <row r="78" spans="1:43" ht="24" customHeight="1" x14ac:dyDescent="0.25">
      <c r="A78" s="370">
        <f>Orcamento!A1241</f>
        <v>8</v>
      </c>
      <c r="B78" s="371" t="str">
        <f>Orcamento!B1241</f>
        <v>SERVIÇOS FINAIS</v>
      </c>
      <c r="C78" s="368">
        <f>Orcamento!H1241</f>
        <v>0</v>
      </c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87">
        <f t="shared" ref="AH78:AM78" si="16">AH79*$C$78</f>
        <v>0</v>
      </c>
      <c r="AI78" s="87">
        <f t="shared" si="16"/>
        <v>0</v>
      </c>
      <c r="AJ78" s="87">
        <f t="shared" si="16"/>
        <v>0</v>
      </c>
      <c r="AK78" s="87">
        <f t="shared" si="16"/>
        <v>0</v>
      </c>
      <c r="AL78" s="87">
        <f t="shared" si="16"/>
        <v>0</v>
      </c>
      <c r="AM78" s="87">
        <f t="shared" si="16"/>
        <v>0</v>
      </c>
      <c r="AN78" s="88">
        <f>SUM(D78:AM78)</f>
        <v>0</v>
      </c>
      <c r="AP78" s="85">
        <f>C78-AN78</f>
        <v>0</v>
      </c>
      <c r="AQ78" s="85">
        <f>C78-AN78</f>
        <v>0</v>
      </c>
    </row>
    <row r="79" spans="1:43" ht="24" customHeight="1" x14ac:dyDescent="0.25">
      <c r="A79" s="370"/>
      <c r="B79" s="371"/>
      <c r="C79" s="368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45">
        <v>0.15</v>
      </c>
      <c r="AI79" s="245">
        <v>0.15</v>
      </c>
      <c r="AJ79" s="245">
        <v>0.2</v>
      </c>
      <c r="AK79" s="245">
        <v>0.25</v>
      </c>
      <c r="AL79" s="245">
        <v>0.15</v>
      </c>
      <c r="AM79" s="245">
        <v>0.1</v>
      </c>
      <c r="AN79" s="90">
        <f>SUM(D79:AM79)</f>
        <v>1</v>
      </c>
    </row>
    <row r="80" spans="1:43" ht="24" customHeight="1" x14ac:dyDescent="0.25">
      <c r="A80" s="370">
        <f>Orcamento!A1248</f>
        <v>9</v>
      </c>
      <c r="B80" s="371" t="str">
        <f>Orcamento!B1248</f>
        <v>PROJETO AS BUILT</v>
      </c>
      <c r="C80" s="368">
        <f>Orcamento!H1248</f>
        <v>0</v>
      </c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87">
        <f t="shared" ref="AH80:AM80" si="17">AH81*$C$80</f>
        <v>0</v>
      </c>
      <c r="AI80" s="87">
        <f t="shared" si="17"/>
        <v>0</v>
      </c>
      <c r="AJ80" s="87">
        <f t="shared" si="17"/>
        <v>0</v>
      </c>
      <c r="AK80" s="87">
        <f t="shared" si="17"/>
        <v>0</v>
      </c>
      <c r="AL80" s="87">
        <f t="shared" si="17"/>
        <v>0</v>
      </c>
      <c r="AM80" s="87">
        <f t="shared" si="17"/>
        <v>0</v>
      </c>
      <c r="AN80" s="88">
        <f>SUM(D80:AM80)</f>
        <v>0</v>
      </c>
      <c r="AP80" s="85">
        <f>C80-AN80</f>
        <v>0</v>
      </c>
      <c r="AQ80" s="85">
        <f>C80-AN80</f>
        <v>0</v>
      </c>
    </row>
    <row r="81" spans="1:43" ht="24" customHeight="1" x14ac:dyDescent="0.25">
      <c r="A81" s="370"/>
      <c r="B81" s="371"/>
      <c r="C81" s="368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45">
        <v>0.05</v>
      </c>
      <c r="AI81" s="245">
        <v>0.1</v>
      </c>
      <c r="AJ81" s="245">
        <v>0.15</v>
      </c>
      <c r="AK81" s="245">
        <v>0.3</v>
      </c>
      <c r="AL81" s="245">
        <v>0.35</v>
      </c>
      <c r="AM81" s="245">
        <v>0.05</v>
      </c>
      <c r="AN81" s="90" t="e">
        <f>AN80/C80</f>
        <v>#DIV/0!</v>
      </c>
    </row>
    <row r="82" spans="1:43" ht="24" customHeight="1" x14ac:dyDescent="0.25">
      <c r="A82" s="370">
        <f>Orcamento!A1250</f>
        <v>10</v>
      </c>
      <c r="B82" s="371" t="str">
        <f>Orcamento!B1250</f>
        <v>ACOMPANHAMENTO VISTORIAS</v>
      </c>
      <c r="C82" s="368">
        <f>Orcamento!H1250</f>
        <v>0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244"/>
      <c r="U82" s="244"/>
      <c r="V82" s="244"/>
      <c r="W82" s="244"/>
      <c r="X82" s="244"/>
      <c r="Y82" s="244"/>
      <c r="Z82" s="244"/>
      <c r="AA82" s="244"/>
      <c r="AB82" s="87">
        <f>AB83*$C$82</f>
        <v>0</v>
      </c>
      <c r="AC82" s="87">
        <f t="shared" ref="AC82:AM82" si="18">AC83*$C$82</f>
        <v>0</v>
      </c>
      <c r="AD82" s="87">
        <f t="shared" si="18"/>
        <v>0</v>
      </c>
      <c r="AE82" s="87">
        <f t="shared" si="18"/>
        <v>0</v>
      </c>
      <c r="AF82" s="87">
        <f t="shared" si="18"/>
        <v>0</v>
      </c>
      <c r="AG82" s="87">
        <f t="shared" si="18"/>
        <v>0</v>
      </c>
      <c r="AH82" s="87">
        <f t="shared" si="18"/>
        <v>0</v>
      </c>
      <c r="AI82" s="87">
        <f t="shared" si="18"/>
        <v>0</v>
      </c>
      <c r="AJ82" s="87">
        <f t="shared" si="18"/>
        <v>0</v>
      </c>
      <c r="AK82" s="87">
        <f t="shared" si="18"/>
        <v>0</v>
      </c>
      <c r="AL82" s="87">
        <f t="shared" si="18"/>
        <v>0</v>
      </c>
      <c r="AM82" s="87">
        <f t="shared" si="18"/>
        <v>0</v>
      </c>
      <c r="AN82" s="88">
        <f>SUM(D82:AM82)</f>
        <v>0</v>
      </c>
      <c r="AP82" s="85">
        <f>C82-AN82</f>
        <v>0</v>
      </c>
      <c r="AQ82" s="85">
        <f>C82-AN82</f>
        <v>0</v>
      </c>
    </row>
    <row r="83" spans="1:43" ht="24" customHeight="1" x14ac:dyDescent="0.25">
      <c r="A83" s="370"/>
      <c r="B83" s="371"/>
      <c r="C83" s="368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45">
        <v>0.01</v>
      </c>
      <c r="AC83" s="245">
        <v>0.02</v>
      </c>
      <c r="AD83" s="245">
        <v>0.05</v>
      </c>
      <c r="AE83" s="245">
        <v>7.0000000000000007E-2</v>
      </c>
      <c r="AF83" s="245">
        <v>7.0000000000000007E-2</v>
      </c>
      <c r="AG83" s="245">
        <v>0.1</v>
      </c>
      <c r="AH83" s="245">
        <v>0.12</v>
      </c>
      <c r="AI83" s="245">
        <v>0.15</v>
      </c>
      <c r="AJ83" s="245">
        <v>0.18</v>
      </c>
      <c r="AK83" s="245">
        <v>0.12</v>
      </c>
      <c r="AL83" s="245">
        <v>0.08</v>
      </c>
      <c r="AM83" s="245">
        <v>0.03</v>
      </c>
      <c r="AN83" s="90" t="e">
        <f>AN82/C82</f>
        <v>#DIV/0!</v>
      </c>
    </row>
    <row r="84" spans="1:43" s="71" customFormat="1" ht="16.5" customHeight="1" x14ac:dyDescent="0.25">
      <c r="A84" s="369" t="str">
        <f>Orcamento!A1264</f>
        <v>SUBTOTAL (B)</v>
      </c>
      <c r="B84" s="369"/>
      <c r="C84" s="238">
        <f>C64+C66+C68+C70+C72+C74+C76+C78+C80+C82</f>
        <v>0</v>
      </c>
      <c r="D84" s="239">
        <f>D64+D66+D68+D70+D72+D74+D76+D78+D80+D82</f>
        <v>0</v>
      </c>
      <c r="E84" s="239">
        <f t="shared" ref="E84:AM84" si="19">E64+E66+E68+E70+E72+E74+E76+E78+E80+E82</f>
        <v>0</v>
      </c>
      <c r="F84" s="239">
        <f t="shared" si="19"/>
        <v>0</v>
      </c>
      <c r="G84" s="239">
        <f t="shared" si="19"/>
        <v>0</v>
      </c>
      <c r="H84" s="239">
        <f t="shared" si="19"/>
        <v>0</v>
      </c>
      <c r="I84" s="239">
        <f t="shared" si="19"/>
        <v>0</v>
      </c>
      <c r="J84" s="239">
        <f t="shared" si="19"/>
        <v>0</v>
      </c>
      <c r="K84" s="239">
        <f t="shared" si="19"/>
        <v>0</v>
      </c>
      <c r="L84" s="239">
        <f t="shared" si="19"/>
        <v>0</v>
      </c>
      <c r="M84" s="239">
        <f t="shared" si="19"/>
        <v>0</v>
      </c>
      <c r="N84" s="239">
        <f t="shared" si="19"/>
        <v>0</v>
      </c>
      <c r="O84" s="239">
        <f t="shared" si="19"/>
        <v>0</v>
      </c>
      <c r="P84" s="239">
        <f t="shared" si="19"/>
        <v>0</v>
      </c>
      <c r="Q84" s="239">
        <f t="shared" si="19"/>
        <v>0</v>
      </c>
      <c r="R84" s="239">
        <f t="shared" si="19"/>
        <v>0</v>
      </c>
      <c r="S84" s="239">
        <f t="shared" si="19"/>
        <v>0</v>
      </c>
      <c r="T84" s="239">
        <f t="shared" si="19"/>
        <v>0</v>
      </c>
      <c r="U84" s="239">
        <f t="shared" si="19"/>
        <v>0</v>
      </c>
      <c r="V84" s="239">
        <f t="shared" si="19"/>
        <v>0</v>
      </c>
      <c r="W84" s="239">
        <f t="shared" si="19"/>
        <v>0</v>
      </c>
      <c r="X84" s="239">
        <f t="shared" si="19"/>
        <v>0</v>
      </c>
      <c r="Y84" s="239">
        <f t="shared" si="19"/>
        <v>0</v>
      </c>
      <c r="Z84" s="239">
        <f t="shared" si="19"/>
        <v>0</v>
      </c>
      <c r="AA84" s="239">
        <f t="shared" si="19"/>
        <v>0</v>
      </c>
      <c r="AB84" s="239">
        <f t="shared" si="19"/>
        <v>0</v>
      </c>
      <c r="AC84" s="239">
        <f t="shared" si="19"/>
        <v>0</v>
      </c>
      <c r="AD84" s="239">
        <f t="shared" si="19"/>
        <v>0</v>
      </c>
      <c r="AE84" s="239">
        <f t="shared" si="19"/>
        <v>0</v>
      </c>
      <c r="AF84" s="239">
        <f t="shared" si="19"/>
        <v>0</v>
      </c>
      <c r="AG84" s="239">
        <f t="shared" si="19"/>
        <v>0</v>
      </c>
      <c r="AH84" s="239">
        <f t="shared" si="19"/>
        <v>0</v>
      </c>
      <c r="AI84" s="239">
        <f t="shared" si="19"/>
        <v>0</v>
      </c>
      <c r="AJ84" s="239">
        <f t="shared" si="19"/>
        <v>0</v>
      </c>
      <c r="AK84" s="239">
        <f t="shared" si="19"/>
        <v>0</v>
      </c>
      <c r="AL84" s="239">
        <f t="shared" si="19"/>
        <v>0</v>
      </c>
      <c r="AM84" s="239">
        <f t="shared" si="19"/>
        <v>0</v>
      </c>
      <c r="AN84" s="240">
        <f>SUM(D84:AM84)</f>
        <v>0</v>
      </c>
      <c r="AP84" s="85">
        <f>C84-AN84</f>
        <v>0</v>
      </c>
    </row>
    <row r="85" spans="1:43" s="71" customFormat="1" ht="16.5" customHeight="1" x14ac:dyDescent="0.25">
      <c r="A85" s="369" t="s">
        <v>2651</v>
      </c>
      <c r="B85" s="369"/>
      <c r="C85" s="242">
        <f>C84*0.2212</f>
        <v>0</v>
      </c>
      <c r="D85" s="239">
        <f>D84*0.2212</f>
        <v>0</v>
      </c>
      <c r="E85" s="239">
        <f t="shared" ref="E85:AM85" si="20">E84*0.2212</f>
        <v>0</v>
      </c>
      <c r="F85" s="239">
        <f t="shared" si="20"/>
        <v>0</v>
      </c>
      <c r="G85" s="239">
        <f t="shared" si="20"/>
        <v>0</v>
      </c>
      <c r="H85" s="239">
        <f t="shared" si="20"/>
        <v>0</v>
      </c>
      <c r="I85" s="239">
        <f t="shared" si="20"/>
        <v>0</v>
      </c>
      <c r="J85" s="239">
        <f t="shared" si="20"/>
        <v>0</v>
      </c>
      <c r="K85" s="239">
        <f t="shared" si="20"/>
        <v>0</v>
      </c>
      <c r="L85" s="239">
        <f t="shared" si="20"/>
        <v>0</v>
      </c>
      <c r="M85" s="239">
        <f t="shared" si="20"/>
        <v>0</v>
      </c>
      <c r="N85" s="239">
        <f t="shared" si="20"/>
        <v>0</v>
      </c>
      <c r="O85" s="239">
        <f t="shared" si="20"/>
        <v>0</v>
      </c>
      <c r="P85" s="239">
        <f t="shared" si="20"/>
        <v>0</v>
      </c>
      <c r="Q85" s="239">
        <f t="shared" si="20"/>
        <v>0</v>
      </c>
      <c r="R85" s="239">
        <f t="shared" si="20"/>
        <v>0</v>
      </c>
      <c r="S85" s="239">
        <f t="shared" si="20"/>
        <v>0</v>
      </c>
      <c r="T85" s="239">
        <f t="shared" si="20"/>
        <v>0</v>
      </c>
      <c r="U85" s="239">
        <f t="shared" si="20"/>
        <v>0</v>
      </c>
      <c r="V85" s="239">
        <f t="shared" si="20"/>
        <v>0</v>
      </c>
      <c r="W85" s="239">
        <f t="shared" si="20"/>
        <v>0</v>
      </c>
      <c r="X85" s="239">
        <f t="shared" si="20"/>
        <v>0</v>
      </c>
      <c r="Y85" s="239">
        <f t="shared" si="20"/>
        <v>0</v>
      </c>
      <c r="Z85" s="239">
        <f t="shared" si="20"/>
        <v>0</v>
      </c>
      <c r="AA85" s="239">
        <f t="shared" si="20"/>
        <v>0</v>
      </c>
      <c r="AB85" s="239">
        <f t="shared" si="20"/>
        <v>0</v>
      </c>
      <c r="AC85" s="239">
        <f t="shared" si="20"/>
        <v>0</v>
      </c>
      <c r="AD85" s="239">
        <f t="shared" si="20"/>
        <v>0</v>
      </c>
      <c r="AE85" s="239">
        <f t="shared" si="20"/>
        <v>0</v>
      </c>
      <c r="AF85" s="239">
        <f t="shared" si="20"/>
        <v>0</v>
      </c>
      <c r="AG85" s="239">
        <f t="shared" si="20"/>
        <v>0</v>
      </c>
      <c r="AH85" s="239">
        <f t="shared" si="20"/>
        <v>0</v>
      </c>
      <c r="AI85" s="239">
        <f t="shared" si="20"/>
        <v>0</v>
      </c>
      <c r="AJ85" s="239">
        <f t="shared" si="20"/>
        <v>0</v>
      </c>
      <c r="AK85" s="239">
        <f t="shared" si="20"/>
        <v>0</v>
      </c>
      <c r="AL85" s="239">
        <f t="shared" si="20"/>
        <v>0</v>
      </c>
      <c r="AM85" s="239">
        <f t="shared" si="20"/>
        <v>0</v>
      </c>
      <c r="AN85" s="241">
        <f>SUM(D85:AM85)</f>
        <v>0</v>
      </c>
      <c r="AO85" s="86" t="e">
        <f>AN85/C85</f>
        <v>#DIV/0!</v>
      </c>
      <c r="AP85" s="85">
        <f>C85-AN85</f>
        <v>0</v>
      </c>
    </row>
    <row r="86" spans="1:43" s="71" customFormat="1" ht="16.5" customHeight="1" x14ac:dyDescent="0.25">
      <c r="A86" s="369" t="s">
        <v>3545</v>
      </c>
      <c r="B86" s="369"/>
      <c r="C86" s="242">
        <f>C84+C85</f>
        <v>0</v>
      </c>
      <c r="D86" s="239">
        <f>D84+D85</f>
        <v>0</v>
      </c>
      <c r="E86" s="239">
        <f t="shared" ref="E86:AM86" si="21">E84+E85</f>
        <v>0</v>
      </c>
      <c r="F86" s="239">
        <f t="shared" si="21"/>
        <v>0</v>
      </c>
      <c r="G86" s="239">
        <f t="shared" si="21"/>
        <v>0</v>
      </c>
      <c r="H86" s="239">
        <f t="shared" si="21"/>
        <v>0</v>
      </c>
      <c r="I86" s="239">
        <f t="shared" si="21"/>
        <v>0</v>
      </c>
      <c r="J86" s="239">
        <f t="shared" si="21"/>
        <v>0</v>
      </c>
      <c r="K86" s="239">
        <f t="shared" si="21"/>
        <v>0</v>
      </c>
      <c r="L86" s="239">
        <f t="shared" si="21"/>
        <v>0</v>
      </c>
      <c r="M86" s="239">
        <f t="shared" si="21"/>
        <v>0</v>
      </c>
      <c r="N86" s="239">
        <f t="shared" si="21"/>
        <v>0</v>
      </c>
      <c r="O86" s="239">
        <f t="shared" si="21"/>
        <v>0</v>
      </c>
      <c r="P86" s="239">
        <f t="shared" si="21"/>
        <v>0</v>
      </c>
      <c r="Q86" s="239">
        <f t="shared" si="21"/>
        <v>0</v>
      </c>
      <c r="R86" s="239">
        <f t="shared" si="21"/>
        <v>0</v>
      </c>
      <c r="S86" s="239">
        <f t="shared" si="21"/>
        <v>0</v>
      </c>
      <c r="T86" s="239">
        <f t="shared" si="21"/>
        <v>0</v>
      </c>
      <c r="U86" s="239">
        <f t="shared" si="21"/>
        <v>0</v>
      </c>
      <c r="V86" s="239">
        <f t="shared" si="21"/>
        <v>0</v>
      </c>
      <c r="W86" s="239">
        <f t="shared" si="21"/>
        <v>0</v>
      </c>
      <c r="X86" s="239">
        <f t="shared" si="21"/>
        <v>0</v>
      </c>
      <c r="Y86" s="239">
        <f t="shared" si="21"/>
        <v>0</v>
      </c>
      <c r="Z86" s="239">
        <f t="shared" si="21"/>
        <v>0</v>
      </c>
      <c r="AA86" s="239">
        <f t="shared" si="21"/>
        <v>0</v>
      </c>
      <c r="AB86" s="239">
        <f t="shared" si="21"/>
        <v>0</v>
      </c>
      <c r="AC86" s="239">
        <f t="shared" si="21"/>
        <v>0</v>
      </c>
      <c r="AD86" s="239">
        <f t="shared" si="21"/>
        <v>0</v>
      </c>
      <c r="AE86" s="239">
        <f t="shared" si="21"/>
        <v>0</v>
      </c>
      <c r="AF86" s="239">
        <f t="shared" si="21"/>
        <v>0</v>
      </c>
      <c r="AG86" s="239">
        <f t="shared" si="21"/>
        <v>0</v>
      </c>
      <c r="AH86" s="239">
        <f t="shared" si="21"/>
        <v>0</v>
      </c>
      <c r="AI86" s="239">
        <f t="shared" si="21"/>
        <v>0</v>
      </c>
      <c r="AJ86" s="239">
        <f t="shared" si="21"/>
        <v>0</v>
      </c>
      <c r="AK86" s="239">
        <f t="shared" si="21"/>
        <v>0</v>
      </c>
      <c r="AL86" s="239">
        <f t="shared" si="21"/>
        <v>0</v>
      </c>
      <c r="AM86" s="239">
        <f t="shared" si="21"/>
        <v>0</v>
      </c>
      <c r="AN86" s="241">
        <f>SUM(D86:AM86)</f>
        <v>0</v>
      </c>
      <c r="AO86" s="86" t="e">
        <f>AN86/C86</f>
        <v>#DIV/0!</v>
      </c>
      <c r="AP86" s="85"/>
    </row>
    <row r="87" spans="1:43" s="71" customFormat="1" ht="17.25" customHeight="1" x14ac:dyDescent="0.25">
      <c r="A87" s="277" t="str">
        <f>Orcamento!A1268</f>
        <v>C</v>
      </c>
      <c r="B87" s="278" t="str">
        <f>Orcamento!B1268</f>
        <v>ADMINSTAÇÃO DA OBRA (A + B)</v>
      </c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9"/>
    </row>
    <row r="88" spans="1:43" ht="24" customHeight="1" x14ac:dyDescent="0.25">
      <c r="A88" s="370">
        <v>1</v>
      </c>
      <c r="B88" s="371" t="str">
        <f>Resumo!C55</f>
        <v>ADMINSTAÇÃO DA OBRA (A + B)</v>
      </c>
      <c r="C88" s="368">
        <f>Orcamento!H1268</f>
        <v>0</v>
      </c>
      <c r="D88" s="87">
        <f>D89*$C$88</f>
        <v>0</v>
      </c>
      <c r="E88" s="87">
        <f t="shared" ref="E88:AM88" si="22">E89*$C$88</f>
        <v>0</v>
      </c>
      <c r="F88" s="87">
        <f t="shared" si="22"/>
        <v>0</v>
      </c>
      <c r="G88" s="87">
        <f t="shared" si="22"/>
        <v>0</v>
      </c>
      <c r="H88" s="87">
        <f t="shared" si="22"/>
        <v>0</v>
      </c>
      <c r="I88" s="87">
        <f t="shared" si="22"/>
        <v>0</v>
      </c>
      <c r="J88" s="87">
        <f t="shared" si="22"/>
        <v>0</v>
      </c>
      <c r="K88" s="87">
        <f t="shared" si="22"/>
        <v>0</v>
      </c>
      <c r="L88" s="87">
        <f t="shared" si="22"/>
        <v>0</v>
      </c>
      <c r="M88" s="87">
        <f t="shared" si="22"/>
        <v>0</v>
      </c>
      <c r="N88" s="87">
        <f t="shared" si="22"/>
        <v>0</v>
      </c>
      <c r="O88" s="87">
        <f t="shared" si="22"/>
        <v>0</v>
      </c>
      <c r="P88" s="87">
        <f t="shared" si="22"/>
        <v>0</v>
      </c>
      <c r="Q88" s="87">
        <f t="shared" si="22"/>
        <v>0</v>
      </c>
      <c r="R88" s="87">
        <f t="shared" si="22"/>
        <v>0</v>
      </c>
      <c r="S88" s="87">
        <f t="shared" si="22"/>
        <v>0</v>
      </c>
      <c r="T88" s="87">
        <f t="shared" si="22"/>
        <v>0</v>
      </c>
      <c r="U88" s="87">
        <f t="shared" si="22"/>
        <v>0</v>
      </c>
      <c r="V88" s="87">
        <f t="shared" si="22"/>
        <v>0</v>
      </c>
      <c r="W88" s="87">
        <f t="shared" si="22"/>
        <v>0</v>
      </c>
      <c r="X88" s="87">
        <f t="shared" si="22"/>
        <v>0</v>
      </c>
      <c r="Y88" s="87">
        <f t="shared" si="22"/>
        <v>0</v>
      </c>
      <c r="Z88" s="244">
        <f t="shared" si="22"/>
        <v>0</v>
      </c>
      <c r="AA88" s="87">
        <f t="shared" si="22"/>
        <v>0</v>
      </c>
      <c r="AB88" s="87">
        <f t="shared" si="22"/>
        <v>0</v>
      </c>
      <c r="AC88" s="87">
        <f t="shared" si="22"/>
        <v>0</v>
      </c>
      <c r="AD88" s="87">
        <f t="shared" si="22"/>
        <v>0</v>
      </c>
      <c r="AE88" s="87">
        <f t="shared" si="22"/>
        <v>0</v>
      </c>
      <c r="AF88" s="87">
        <f t="shared" si="22"/>
        <v>0</v>
      </c>
      <c r="AG88" s="87">
        <f t="shared" si="22"/>
        <v>0</v>
      </c>
      <c r="AH88" s="87">
        <f t="shared" si="22"/>
        <v>0</v>
      </c>
      <c r="AI88" s="87">
        <f t="shared" si="22"/>
        <v>0</v>
      </c>
      <c r="AJ88" s="87">
        <f t="shared" si="22"/>
        <v>0</v>
      </c>
      <c r="AK88" s="87">
        <f t="shared" si="22"/>
        <v>0</v>
      </c>
      <c r="AL88" s="87">
        <f t="shared" si="22"/>
        <v>0</v>
      </c>
      <c r="AM88" s="87">
        <f t="shared" si="22"/>
        <v>0</v>
      </c>
      <c r="AN88" s="280">
        <f>SUM(D88:AM88)</f>
        <v>0</v>
      </c>
      <c r="AP88" s="85"/>
    </row>
    <row r="89" spans="1:43" ht="24" customHeight="1" x14ac:dyDescent="0.25">
      <c r="A89" s="370"/>
      <c r="B89" s="371"/>
      <c r="C89" s="368"/>
      <c r="D89" s="271">
        <v>0.02</v>
      </c>
      <c r="E89" s="271">
        <v>0.02</v>
      </c>
      <c r="F89" s="271">
        <v>0.02</v>
      </c>
      <c r="G89" s="271">
        <v>2.5000000000000001E-2</v>
      </c>
      <c r="H89" s="271">
        <v>2.5000000000000001E-2</v>
      </c>
      <c r="I89" s="271">
        <v>2.5000000000000001E-2</v>
      </c>
      <c r="J89" s="271">
        <v>0.03</v>
      </c>
      <c r="K89" s="271">
        <v>0.03</v>
      </c>
      <c r="L89" s="271">
        <v>0.03</v>
      </c>
      <c r="M89" s="271">
        <v>0.03</v>
      </c>
      <c r="N89" s="271">
        <v>0.03</v>
      </c>
      <c r="O89" s="271">
        <v>0.03</v>
      </c>
      <c r="P89" s="271">
        <v>0.03</v>
      </c>
      <c r="Q89" s="271">
        <v>0.03</v>
      </c>
      <c r="R89" s="271">
        <v>0.03</v>
      </c>
      <c r="S89" s="271">
        <v>0.03</v>
      </c>
      <c r="T89" s="271">
        <v>0.03</v>
      </c>
      <c r="U89" s="271">
        <v>0.03</v>
      </c>
      <c r="V89" s="271">
        <v>0.03</v>
      </c>
      <c r="W89" s="271">
        <v>0.03</v>
      </c>
      <c r="X89" s="271">
        <v>0.03</v>
      </c>
      <c r="Y89" s="271">
        <v>0.03</v>
      </c>
      <c r="Z89" s="271">
        <v>0.03</v>
      </c>
      <c r="AA89" s="271">
        <v>0.03</v>
      </c>
      <c r="AB89" s="271">
        <v>0.03</v>
      </c>
      <c r="AC89" s="271">
        <v>0.03</v>
      </c>
      <c r="AD89" s="271">
        <v>0.03</v>
      </c>
      <c r="AE89" s="271">
        <v>0.03</v>
      </c>
      <c r="AF89" s="271">
        <v>0.03</v>
      </c>
      <c r="AG89" s="271">
        <v>0.03</v>
      </c>
      <c r="AH89" s="271">
        <v>0.03</v>
      </c>
      <c r="AI89" s="271">
        <v>3.4999999999999691E-2</v>
      </c>
      <c r="AJ89" s="271">
        <v>0.02</v>
      </c>
      <c r="AK89" s="271">
        <v>0.02</v>
      </c>
      <c r="AL89" s="271">
        <v>0.02</v>
      </c>
      <c r="AM89" s="271">
        <v>0.02</v>
      </c>
      <c r="AN89" s="90">
        <f>SUM(D89:AM89)</f>
        <v>1.0000000000000002</v>
      </c>
    </row>
    <row r="90" spans="1:43" s="248" customFormat="1" ht="28.5" customHeight="1" x14ac:dyDescent="0.25">
      <c r="A90" s="376" t="s">
        <v>2795</v>
      </c>
      <c r="B90" s="376"/>
      <c r="C90" s="246">
        <f>C62+C86+C88</f>
        <v>0</v>
      </c>
      <c r="D90" s="246">
        <f>D62+D86+D88</f>
        <v>0</v>
      </c>
      <c r="E90" s="246">
        <f>E62+E86+E88</f>
        <v>0</v>
      </c>
      <c r="F90" s="246">
        <f>F62+F86+F88</f>
        <v>0</v>
      </c>
      <c r="G90" s="246">
        <f t="shared" ref="G90:AM90" si="23">G62+G86+G88</f>
        <v>0</v>
      </c>
      <c r="H90" s="246">
        <f t="shared" si="23"/>
        <v>0</v>
      </c>
      <c r="I90" s="246">
        <f t="shared" si="23"/>
        <v>0</v>
      </c>
      <c r="J90" s="246">
        <f t="shared" si="23"/>
        <v>0</v>
      </c>
      <c r="K90" s="246">
        <f t="shared" si="23"/>
        <v>0</v>
      </c>
      <c r="L90" s="246">
        <f t="shared" si="23"/>
        <v>0</v>
      </c>
      <c r="M90" s="246">
        <f t="shared" si="23"/>
        <v>0</v>
      </c>
      <c r="N90" s="246">
        <f t="shared" si="23"/>
        <v>0</v>
      </c>
      <c r="O90" s="246">
        <f t="shared" si="23"/>
        <v>0</v>
      </c>
      <c r="P90" s="246">
        <f t="shared" si="23"/>
        <v>0</v>
      </c>
      <c r="Q90" s="246">
        <f t="shared" si="23"/>
        <v>0</v>
      </c>
      <c r="R90" s="246">
        <f t="shared" si="23"/>
        <v>0</v>
      </c>
      <c r="S90" s="246">
        <f t="shared" si="23"/>
        <v>0</v>
      </c>
      <c r="T90" s="246">
        <f t="shared" si="23"/>
        <v>0</v>
      </c>
      <c r="U90" s="246">
        <f t="shared" si="23"/>
        <v>0</v>
      </c>
      <c r="V90" s="246">
        <f t="shared" si="23"/>
        <v>0</v>
      </c>
      <c r="W90" s="246">
        <f t="shared" si="23"/>
        <v>0</v>
      </c>
      <c r="X90" s="246">
        <f t="shared" si="23"/>
        <v>0</v>
      </c>
      <c r="Y90" s="246">
        <f t="shared" si="23"/>
        <v>0</v>
      </c>
      <c r="Z90" s="246">
        <f t="shared" si="23"/>
        <v>0</v>
      </c>
      <c r="AA90" s="246">
        <f t="shared" si="23"/>
        <v>0</v>
      </c>
      <c r="AB90" s="246">
        <f t="shared" si="23"/>
        <v>0</v>
      </c>
      <c r="AC90" s="246">
        <f t="shared" si="23"/>
        <v>0</v>
      </c>
      <c r="AD90" s="246">
        <f t="shared" si="23"/>
        <v>0</v>
      </c>
      <c r="AE90" s="246">
        <f t="shared" si="23"/>
        <v>0</v>
      </c>
      <c r="AF90" s="246">
        <f t="shared" si="23"/>
        <v>0</v>
      </c>
      <c r="AG90" s="246">
        <f t="shared" si="23"/>
        <v>0</v>
      </c>
      <c r="AH90" s="246">
        <f t="shared" si="23"/>
        <v>0</v>
      </c>
      <c r="AI90" s="246">
        <f t="shared" si="23"/>
        <v>0</v>
      </c>
      <c r="AJ90" s="246">
        <f t="shared" si="23"/>
        <v>0</v>
      </c>
      <c r="AK90" s="246">
        <f t="shared" si="23"/>
        <v>0</v>
      </c>
      <c r="AL90" s="246">
        <f t="shared" si="23"/>
        <v>0</v>
      </c>
      <c r="AM90" s="246">
        <f t="shared" si="23"/>
        <v>0</v>
      </c>
      <c r="AN90" s="247">
        <f>SUM(D90:AM90)</f>
        <v>0</v>
      </c>
      <c r="AO90" s="260">
        <f>C90-AN90</f>
        <v>0</v>
      </c>
    </row>
    <row r="91" spans="1:43" x14ac:dyDescent="0.25">
      <c r="C91" s="82"/>
      <c r="D91" s="82"/>
      <c r="E91" s="82"/>
    </row>
    <row r="92" spans="1:43" x14ac:dyDescent="0.25">
      <c r="C92" s="83"/>
      <c r="D92" s="82"/>
      <c r="E92" s="82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</row>
  </sheetData>
  <mergeCells count="123">
    <mergeCell ref="R2:U2"/>
    <mergeCell ref="Y2:AB2"/>
    <mergeCell ref="AF2:AI2"/>
    <mergeCell ref="J3:M3"/>
    <mergeCell ref="R3:U3"/>
    <mergeCell ref="Y3:AB3"/>
    <mergeCell ref="AF3:AI3"/>
    <mergeCell ref="J2:M2"/>
    <mergeCell ref="J4:M4"/>
    <mergeCell ref="R4:U4"/>
    <mergeCell ref="Y4:AB4"/>
    <mergeCell ref="AF4:AI4"/>
    <mergeCell ref="A15:A16"/>
    <mergeCell ref="A17:A18"/>
    <mergeCell ref="A19:A20"/>
    <mergeCell ref="A21:A22"/>
    <mergeCell ref="B27:B28"/>
    <mergeCell ref="B29:B30"/>
    <mergeCell ref="C21:C22"/>
    <mergeCell ref="B25:B26"/>
    <mergeCell ref="B23:B24"/>
    <mergeCell ref="B21:B22"/>
    <mergeCell ref="B6:K6"/>
    <mergeCell ref="A13:A14"/>
    <mergeCell ref="A23:A24"/>
    <mergeCell ref="A25:A26"/>
    <mergeCell ref="A27:A28"/>
    <mergeCell ref="A29:A30"/>
    <mergeCell ref="A90:B90"/>
    <mergeCell ref="A59:B59"/>
    <mergeCell ref="A43:A44"/>
    <mergeCell ref="A45:A46"/>
    <mergeCell ref="A47:A48"/>
    <mergeCell ref="A49:A50"/>
    <mergeCell ref="A51:A52"/>
    <mergeCell ref="B47:B48"/>
    <mergeCell ref="B49:B50"/>
    <mergeCell ref="B45:B46"/>
    <mergeCell ref="B43:B44"/>
    <mergeCell ref="A31:A32"/>
    <mergeCell ref="A33:A34"/>
    <mergeCell ref="A35:A36"/>
    <mergeCell ref="A37:A38"/>
    <mergeCell ref="A39:A40"/>
    <mergeCell ref="A41:A42"/>
    <mergeCell ref="A60:B60"/>
    <mergeCell ref="B41:B42"/>
    <mergeCell ref="B19:B20"/>
    <mergeCell ref="B13:B14"/>
    <mergeCell ref="C13:C14"/>
    <mergeCell ref="C15:C16"/>
    <mergeCell ref="C17:C18"/>
    <mergeCell ref="C19:C20"/>
    <mergeCell ref="B17:B18"/>
    <mergeCell ref="B15:B16"/>
    <mergeCell ref="B39:B40"/>
    <mergeCell ref="B37:B38"/>
    <mergeCell ref="B35:B36"/>
    <mergeCell ref="B33:B34"/>
    <mergeCell ref="B31:B3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7:C48"/>
    <mergeCell ref="C49:C50"/>
    <mergeCell ref="C51:C52"/>
    <mergeCell ref="C53:C54"/>
    <mergeCell ref="C55:C56"/>
    <mergeCell ref="C45:C46"/>
    <mergeCell ref="C57:C58"/>
    <mergeCell ref="A55:A56"/>
    <mergeCell ref="A57:A58"/>
    <mergeCell ref="B57:B58"/>
    <mergeCell ref="B55:B56"/>
    <mergeCell ref="B53:B54"/>
    <mergeCell ref="B51:B52"/>
    <mergeCell ref="A53:A54"/>
    <mergeCell ref="A88:A89"/>
    <mergeCell ref="B88:B89"/>
    <mergeCell ref="C88:C89"/>
    <mergeCell ref="A61:B61"/>
    <mergeCell ref="A62:B62"/>
    <mergeCell ref="A64:A65"/>
    <mergeCell ref="B64:B65"/>
    <mergeCell ref="C64:C65"/>
    <mergeCell ref="A78:A79"/>
    <mergeCell ref="B78:B79"/>
    <mergeCell ref="C78:C79"/>
    <mergeCell ref="A68:A69"/>
    <mergeCell ref="B68:B69"/>
    <mergeCell ref="C68:C69"/>
    <mergeCell ref="A70:A71"/>
    <mergeCell ref="B70:B71"/>
    <mergeCell ref="C70:C71"/>
    <mergeCell ref="A66:A67"/>
    <mergeCell ref="B66:B67"/>
    <mergeCell ref="C66:C67"/>
    <mergeCell ref="A85:B85"/>
    <mergeCell ref="A86:B86"/>
    <mergeCell ref="A82:A83"/>
    <mergeCell ref="B82:B83"/>
    <mergeCell ref="C82:C83"/>
    <mergeCell ref="A84:B84"/>
    <mergeCell ref="A72:A73"/>
    <mergeCell ref="B72:B73"/>
    <mergeCell ref="C72:C73"/>
    <mergeCell ref="A80:A81"/>
    <mergeCell ref="B80:B81"/>
    <mergeCell ref="C80:C81"/>
    <mergeCell ref="A76:A77"/>
    <mergeCell ref="B76:B77"/>
    <mergeCell ref="C76:C77"/>
    <mergeCell ref="A74:A75"/>
    <mergeCell ref="B74:B75"/>
    <mergeCell ref="C74:C75"/>
  </mergeCells>
  <printOptions horizontalCentered="1" verticalCentered="1"/>
  <pageMargins left="0.39370078740157483" right="0.39370078740157483" top="0" bottom="0" header="0.78740157480314965" footer="0.11811023622047245"/>
  <pageSetup paperSize="9" scale="28" fitToWidth="0" orientation="landscape" r:id="rId1"/>
  <colBreaks count="1" manualBreakCount="1">
    <brk id="21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Resumo</vt:lpstr>
      <vt:lpstr>Orcamento</vt:lpstr>
      <vt:lpstr>Cronograma</vt:lpstr>
      <vt:lpstr>Cronograma!Area_de_impressao</vt:lpstr>
      <vt:lpstr>Orcamento!Area_de_impressao</vt:lpstr>
      <vt:lpstr>Resumo!Area_de_impressao</vt:lpstr>
      <vt:lpstr>Cronograma!JR_PAGE_ANCHOR_0_1</vt:lpstr>
      <vt:lpstr>Cronograma!Titulos_de_impressao</vt:lpstr>
      <vt:lpstr>Orcamento!Titulos_de_impressao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2022-07-21T12:43:50Z</dcterms:created>
  <dcterms:modified xsi:type="dcterms:W3CDTF">2023-10-06T19:48:40Z</dcterms:modified>
</cp:coreProperties>
</file>