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PLANILHA ORÇAMENTOS" sheetId="4" r:id="rId1"/>
    <sheet name="PLANILHA RESUMIDA" sheetId="6" r:id="rId2"/>
    <sheet name="CRONOGRAMA FISICO FINANCEIRO" sheetId="7" r:id="rId3"/>
  </sheets>
  <definedNames>
    <definedName name="_xlnm._FilterDatabase" localSheetId="0" hidden="1">'PLANILHA ORÇAMENTOS'!$C$18:$C$236</definedName>
    <definedName name="_xlnm.Print_Area" localSheetId="2">'CRONOGRAMA FISICO FINANCEIRO'!$A$1:$AJ$68</definedName>
    <definedName name="_xlnm.Print_Area" localSheetId="0">'PLANILHA ORÇAMENTOS'!$A$1:$H$236</definedName>
    <definedName name="_xlnm.Print_Titles" localSheetId="0">'PLANILHA ORÇAMENTOS'!$18:$18</definedName>
  </definedNames>
  <calcPr calcId="145621"/>
</workbook>
</file>

<file path=xl/calcChain.xml><?xml version="1.0" encoding="utf-8"?>
<calcChain xmlns="http://schemas.openxmlformats.org/spreadsheetml/2006/main">
  <c r="F203" i="4" l="1"/>
  <c r="F202" i="4"/>
  <c r="AJ20" i="7" l="1"/>
  <c r="AJ26" i="7"/>
  <c r="AJ24" i="7"/>
  <c r="AJ22" i="7"/>
  <c r="AJ28" i="7"/>
  <c r="AJ30" i="7"/>
  <c r="AJ32" i="7"/>
  <c r="AJ34" i="7"/>
  <c r="AJ36" i="7"/>
  <c r="AJ38" i="7"/>
  <c r="AJ40" i="7"/>
  <c r="AJ42" i="7"/>
  <c r="AJ44" i="7"/>
  <c r="AJ46" i="7"/>
  <c r="AJ48" i="7"/>
  <c r="AJ50" i="7"/>
  <c r="AJ52" i="7"/>
  <c r="AJ54" i="7"/>
  <c r="AL54" i="7" l="1"/>
  <c r="C35" i="6" l="1"/>
  <c r="C53" i="7" s="1"/>
  <c r="H37" i="4" l="1"/>
  <c r="F183" i="4" l="1"/>
  <c r="F193" i="4" s="1"/>
  <c r="F194" i="4" s="1"/>
  <c r="H203" i="4" l="1"/>
  <c r="H202" i="4"/>
  <c r="AL22" i="7" l="1"/>
  <c r="AL52" i="7"/>
  <c r="AL50" i="7"/>
  <c r="AL48" i="7"/>
  <c r="AL46" i="7"/>
  <c r="AL44" i="7"/>
  <c r="AL42" i="7"/>
  <c r="C34" i="6" l="1"/>
  <c r="C51" i="7" s="1"/>
  <c r="C33" i="6"/>
  <c r="C49" i="7" s="1"/>
  <c r="C32" i="6"/>
  <c r="C47" i="7" s="1"/>
  <c r="C31" i="6"/>
  <c r="C45" i="7" s="1"/>
  <c r="C30" i="6"/>
  <c r="C43" i="7" s="1"/>
  <c r="C29" i="6"/>
  <c r="C41" i="7" s="1"/>
  <c r="C28" i="6"/>
  <c r="C39" i="7" s="1"/>
  <c r="C27" i="6"/>
  <c r="C37" i="7" s="1"/>
  <c r="C26" i="6"/>
  <c r="C35" i="7" s="1"/>
  <c r="C25" i="6"/>
  <c r="C33" i="7" s="1"/>
  <c r="C24" i="6"/>
  <c r="C31" i="7" s="1"/>
  <c r="C23" i="6"/>
  <c r="C29" i="7" s="1"/>
  <c r="C22" i="6"/>
  <c r="C27" i="7" s="1"/>
  <c r="C21" i="6"/>
  <c r="C25" i="7" s="1"/>
  <c r="C20" i="6"/>
  <c r="C23" i="7" s="1"/>
  <c r="H209" i="4"/>
  <c r="H210" i="4"/>
  <c r="H208" i="4"/>
  <c r="H207" i="4"/>
  <c r="H206" i="4" l="1"/>
  <c r="H197" i="4"/>
  <c r="H192" i="4"/>
  <c r="H191" i="4"/>
  <c r="H187" i="4"/>
  <c r="H186" i="4"/>
  <c r="H185" i="4"/>
  <c r="H179" i="4"/>
  <c r="H178" i="4"/>
  <c r="H175" i="4"/>
  <c r="H174" i="4"/>
  <c r="H173" i="4"/>
  <c r="H177" i="4" l="1"/>
  <c r="H172" i="4"/>
  <c r="H227" i="4"/>
  <c r="E34" i="6"/>
  <c r="D51" i="7" s="1"/>
  <c r="H201" i="4"/>
  <c r="H200" i="4" s="1"/>
  <c r="AE51" i="7" l="1"/>
  <c r="Z51" i="7"/>
  <c r="AH51" i="7"/>
  <c r="AC51" i="7"/>
  <c r="AF51" i="7"/>
  <c r="AA51" i="7"/>
  <c r="AG51" i="7"/>
  <c r="AB51" i="7"/>
  <c r="AD51" i="7"/>
  <c r="W51" i="7"/>
  <c r="X51" i="7"/>
  <c r="Y51" i="7"/>
  <c r="R51" i="7"/>
  <c r="Q51" i="7"/>
  <c r="S51" i="7"/>
  <c r="U51" i="7"/>
  <c r="T51" i="7"/>
  <c r="V51" i="7"/>
  <c r="I51" i="7"/>
  <c r="O51" i="7"/>
  <c r="P51" i="7"/>
  <c r="K51" i="7"/>
  <c r="F51" i="7"/>
  <c r="J51" i="7"/>
  <c r="G51" i="7"/>
  <c r="D59" i="7"/>
  <c r="N51" i="7"/>
  <c r="L51" i="7"/>
  <c r="H51" i="7"/>
  <c r="E51" i="7"/>
  <c r="M51" i="7"/>
  <c r="H228" i="4"/>
  <c r="H229" i="4" s="1"/>
  <c r="H171" i="4"/>
  <c r="E30" i="6" s="1"/>
  <c r="D43" i="7" s="1"/>
  <c r="E41" i="6"/>
  <c r="E42" i="6" s="1"/>
  <c r="E43" i="6" s="1"/>
  <c r="H199" i="4"/>
  <c r="E33" i="6" s="1"/>
  <c r="D49" i="7" s="1"/>
  <c r="F129" i="4"/>
  <c r="F130" i="4" s="1"/>
  <c r="F131" i="4"/>
  <c r="H132" i="4"/>
  <c r="H133" i="4"/>
  <c r="H134" i="4"/>
  <c r="H135" i="4"/>
  <c r="H136" i="4"/>
  <c r="H24" i="4"/>
  <c r="H25" i="4"/>
  <c r="F31" i="4"/>
  <c r="H87" i="4"/>
  <c r="H154" i="4"/>
  <c r="H155" i="4"/>
  <c r="H156" i="4"/>
  <c r="H157" i="4"/>
  <c r="H158" i="4"/>
  <c r="H159" i="4"/>
  <c r="H160" i="4"/>
  <c r="H161" i="4"/>
  <c r="H162" i="4"/>
  <c r="H163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13" i="4"/>
  <c r="H109" i="4"/>
  <c r="H93" i="4"/>
  <c r="H108" i="4"/>
  <c r="H107" i="4"/>
  <c r="H106" i="4"/>
  <c r="H105" i="4"/>
  <c r="F100" i="4"/>
  <c r="F85" i="4"/>
  <c r="H84" i="4"/>
  <c r="H83" i="4"/>
  <c r="F78" i="4"/>
  <c r="F77" i="4"/>
  <c r="F80" i="4" s="1"/>
  <c r="F86" i="4" s="1"/>
  <c r="H74" i="4"/>
  <c r="H81" i="4"/>
  <c r="F67" i="4"/>
  <c r="F52" i="4"/>
  <c r="F59" i="4"/>
  <c r="H46" i="4"/>
  <c r="F51" i="4"/>
  <c r="F58" i="4"/>
  <c r="H57" i="4"/>
  <c r="H167" i="4"/>
  <c r="H166" i="4"/>
  <c r="AC49" i="7" l="1"/>
  <c r="X49" i="7"/>
  <c r="AB49" i="7"/>
  <c r="AD49" i="7"/>
  <c r="Y49" i="7"/>
  <c r="W49" i="7"/>
  <c r="AE49" i="7"/>
  <c r="AG49" i="7"/>
  <c r="AA49" i="7"/>
  <c r="AF49" i="7"/>
  <c r="Z49" i="7"/>
  <c r="AH49" i="7"/>
  <c r="AE43" i="7"/>
  <c r="AD43" i="7"/>
  <c r="W43" i="7"/>
  <c r="Y43" i="7"/>
  <c r="AH43" i="7"/>
  <c r="AF43" i="7"/>
  <c r="X43" i="7"/>
  <c r="AG43" i="7"/>
  <c r="AC43" i="7"/>
  <c r="Z43" i="7"/>
  <c r="AB43" i="7"/>
  <c r="AA43" i="7"/>
  <c r="AJ51" i="7"/>
  <c r="V43" i="7"/>
  <c r="Q43" i="7"/>
  <c r="T43" i="7"/>
  <c r="U43" i="7"/>
  <c r="R43" i="7"/>
  <c r="S43" i="7"/>
  <c r="Q49" i="7"/>
  <c r="S49" i="7"/>
  <c r="R49" i="7"/>
  <c r="T49" i="7"/>
  <c r="U49" i="7"/>
  <c r="V49" i="7"/>
  <c r="E43" i="7"/>
  <c r="L43" i="7"/>
  <c r="I43" i="7"/>
  <c r="M43" i="7"/>
  <c r="F43" i="7"/>
  <c r="N43" i="7"/>
  <c r="K43" i="7"/>
  <c r="J43" i="7"/>
  <c r="G43" i="7"/>
  <c r="O43" i="7"/>
  <c r="H43" i="7"/>
  <c r="P43" i="7"/>
  <c r="F49" i="7"/>
  <c r="J49" i="7"/>
  <c r="I49" i="7"/>
  <c r="E49" i="7"/>
  <c r="O49" i="7"/>
  <c r="M49" i="7"/>
  <c r="G49" i="7"/>
  <c r="P49" i="7"/>
  <c r="L49" i="7"/>
  <c r="H49" i="7"/>
  <c r="N49" i="7"/>
  <c r="K49" i="7"/>
  <c r="H129" i="4"/>
  <c r="H165" i="4"/>
  <c r="E29" i="6" s="1"/>
  <c r="D41" i="7" s="1"/>
  <c r="H139" i="4"/>
  <c r="D60" i="7"/>
  <c r="D61" i="7" s="1"/>
  <c r="H130" i="4"/>
  <c r="H131" i="4"/>
  <c r="H86" i="4"/>
  <c r="H85" i="4"/>
  <c r="H88" i="4"/>
  <c r="H52" i="4"/>
  <c r="F79" i="4"/>
  <c r="F82" i="4" s="1"/>
  <c r="H82" i="4" s="1"/>
  <c r="H80" i="4"/>
  <c r="H59" i="4"/>
  <c r="AA41" i="7" l="1"/>
  <c r="Z41" i="7"/>
  <c r="AB41" i="7"/>
  <c r="W41" i="7"/>
  <c r="AE41" i="7"/>
  <c r="AC41" i="7"/>
  <c r="X41" i="7"/>
  <c r="AG41" i="7"/>
  <c r="AF41" i="7"/>
  <c r="AD41" i="7"/>
  <c r="Y41" i="7"/>
  <c r="AH41" i="7"/>
  <c r="AJ49" i="7"/>
  <c r="AJ43" i="7"/>
  <c r="Q41" i="7"/>
  <c r="R41" i="7"/>
  <c r="S41" i="7"/>
  <c r="V41" i="7"/>
  <c r="T41" i="7"/>
  <c r="U41" i="7"/>
  <c r="H112" i="4"/>
  <c r="E41" i="7"/>
  <c r="P41" i="7"/>
  <c r="I41" i="7"/>
  <c r="O41" i="7"/>
  <c r="F41" i="7"/>
  <c r="J41" i="7"/>
  <c r="K41" i="7"/>
  <c r="L41" i="7"/>
  <c r="H41" i="7"/>
  <c r="M41" i="7"/>
  <c r="G41" i="7"/>
  <c r="N41" i="7"/>
  <c r="H138" i="4"/>
  <c r="E28" i="6" s="1"/>
  <c r="D39" i="7" s="1"/>
  <c r="AL51" i="7"/>
  <c r="AE39" i="7" l="1"/>
  <c r="AB39" i="7"/>
  <c r="Y39" i="7"/>
  <c r="AG39" i="7"/>
  <c r="AA39" i="7"/>
  <c r="X39" i="7"/>
  <c r="AF39" i="7"/>
  <c r="AC39" i="7"/>
  <c r="AD39" i="7"/>
  <c r="AH39" i="7"/>
  <c r="Z39" i="7"/>
  <c r="W39" i="7"/>
  <c r="AJ41" i="7"/>
  <c r="AL41" i="7" s="1"/>
  <c r="R39" i="7"/>
  <c r="S39" i="7"/>
  <c r="U39" i="7"/>
  <c r="T39" i="7"/>
  <c r="Q39" i="7"/>
  <c r="V39" i="7"/>
  <c r="M39" i="7"/>
  <c r="P39" i="7"/>
  <c r="E39" i="7"/>
  <c r="I39" i="7"/>
  <c r="L39" i="7"/>
  <c r="J39" i="7"/>
  <c r="F39" i="7"/>
  <c r="N39" i="7"/>
  <c r="G39" i="7"/>
  <c r="O39" i="7"/>
  <c r="H39" i="7"/>
  <c r="K39" i="7"/>
  <c r="H111" i="4"/>
  <c r="E27" i="6" s="1"/>
  <c r="D37" i="7" s="1"/>
  <c r="AL49" i="7"/>
  <c r="AL43" i="7"/>
  <c r="Z37" i="7" l="1"/>
  <c r="Y37" i="7"/>
  <c r="AH37" i="7"/>
  <c r="W37" i="7"/>
  <c r="X37" i="7"/>
  <c r="AE37" i="7"/>
  <c r="AA37" i="7"/>
  <c r="AC37" i="7"/>
  <c r="AD37" i="7"/>
  <c r="AF37" i="7"/>
  <c r="AB37" i="7"/>
  <c r="AG37" i="7"/>
  <c r="AJ39" i="7"/>
  <c r="T37" i="7"/>
  <c r="S37" i="7"/>
  <c r="U37" i="7"/>
  <c r="V37" i="7"/>
  <c r="Q37" i="7"/>
  <c r="R37" i="7"/>
  <c r="L37" i="7"/>
  <c r="K37" i="7"/>
  <c r="M37" i="7"/>
  <c r="J37" i="7"/>
  <c r="G37" i="7"/>
  <c r="E37" i="7"/>
  <c r="H37" i="7"/>
  <c r="O37" i="7"/>
  <c r="F37" i="7"/>
  <c r="I37" i="7"/>
  <c r="N37" i="7"/>
  <c r="P37" i="7"/>
  <c r="H99" i="4"/>
  <c r="H100" i="4"/>
  <c r="AJ37" i="7" l="1"/>
  <c r="H98" i="4"/>
  <c r="H97" i="4"/>
  <c r="H96" i="4" l="1"/>
  <c r="H95" i="4" s="1"/>
  <c r="E25" i="6" s="1"/>
  <c r="D33" i="7" s="1"/>
  <c r="H104" i="4"/>
  <c r="H103" i="4" s="1"/>
  <c r="H92" i="4"/>
  <c r="H78" i="4"/>
  <c r="H79" i="4"/>
  <c r="H77" i="4"/>
  <c r="H73" i="4"/>
  <c r="H64" i="4"/>
  <c r="H65" i="4"/>
  <c r="H66" i="4"/>
  <c r="H67" i="4"/>
  <c r="H68" i="4"/>
  <c r="H69" i="4"/>
  <c r="H63" i="4"/>
  <c r="AC33" i="7" l="1"/>
  <c r="X33" i="7"/>
  <c r="AD33" i="7"/>
  <c r="Y33" i="7"/>
  <c r="AE33" i="7"/>
  <c r="AG33" i="7"/>
  <c r="W33" i="7"/>
  <c r="AF33" i="7"/>
  <c r="Z33" i="7"/>
  <c r="AA33" i="7"/>
  <c r="AH33" i="7"/>
  <c r="AB33" i="7"/>
  <c r="V33" i="7"/>
  <c r="Q33" i="7"/>
  <c r="R33" i="7"/>
  <c r="S33" i="7"/>
  <c r="T33" i="7"/>
  <c r="U33" i="7"/>
  <c r="H76" i="4"/>
  <c r="E23" i="6" s="1"/>
  <c r="D29" i="7" s="1"/>
  <c r="F33" i="7"/>
  <c r="L33" i="7"/>
  <c r="P33" i="7"/>
  <c r="M33" i="7"/>
  <c r="H33" i="7"/>
  <c r="O33" i="7"/>
  <c r="K33" i="7"/>
  <c r="G33" i="7"/>
  <c r="N33" i="7"/>
  <c r="I33" i="7"/>
  <c r="E33" i="7"/>
  <c r="J33" i="7"/>
  <c r="H62" i="4"/>
  <c r="H91" i="4"/>
  <c r="H90" i="4" s="1"/>
  <c r="H102" i="4"/>
  <c r="E26" i="6" s="1"/>
  <c r="D35" i="7" s="1"/>
  <c r="H55" i="4"/>
  <c r="H56" i="4"/>
  <c r="H58" i="4"/>
  <c r="AE35" i="7" l="1"/>
  <c r="Z35" i="7"/>
  <c r="AB35" i="7"/>
  <c r="AH35" i="7"/>
  <c r="AF35" i="7"/>
  <c r="AA35" i="7"/>
  <c r="AG35" i="7"/>
  <c r="AC35" i="7"/>
  <c r="AD35" i="7"/>
  <c r="W35" i="7"/>
  <c r="Y35" i="7"/>
  <c r="X35" i="7"/>
  <c r="AA29" i="7"/>
  <c r="AC29" i="7"/>
  <c r="Z29" i="7"/>
  <c r="AB29" i="7"/>
  <c r="AD29" i="7"/>
  <c r="AH29" i="7"/>
  <c r="Y29" i="7"/>
  <c r="AE29" i="7"/>
  <c r="AF29" i="7"/>
  <c r="W29" i="7"/>
  <c r="AG29" i="7"/>
  <c r="X29" i="7"/>
  <c r="AJ33" i="7"/>
  <c r="T29" i="7"/>
  <c r="U29" i="7"/>
  <c r="V29" i="7"/>
  <c r="Q29" i="7"/>
  <c r="R29" i="7"/>
  <c r="S29" i="7"/>
  <c r="V35" i="7"/>
  <c r="Q35" i="7"/>
  <c r="T35" i="7"/>
  <c r="E35" i="7"/>
  <c r="R35" i="7"/>
  <c r="S35" i="7"/>
  <c r="U35" i="7"/>
  <c r="I35" i="7"/>
  <c r="H35" i="7"/>
  <c r="K35" i="7"/>
  <c r="P35" i="7"/>
  <c r="F35" i="7"/>
  <c r="M35" i="7"/>
  <c r="N35" i="7"/>
  <c r="O35" i="7"/>
  <c r="J35" i="7"/>
  <c r="G35" i="7"/>
  <c r="L35" i="7"/>
  <c r="L29" i="7"/>
  <c r="I29" i="7"/>
  <c r="J29" i="7"/>
  <c r="K29" i="7"/>
  <c r="M29" i="7"/>
  <c r="E29" i="7"/>
  <c r="P29" i="7"/>
  <c r="F29" i="7"/>
  <c r="N29" i="7"/>
  <c r="H29" i="7"/>
  <c r="G29" i="7"/>
  <c r="O29" i="7"/>
  <c r="H61" i="4"/>
  <c r="E21" i="6" s="1"/>
  <c r="D25" i="7" s="1"/>
  <c r="E24" i="6"/>
  <c r="D31" i="7" s="1"/>
  <c r="H51" i="4"/>
  <c r="H53" i="4"/>
  <c r="H54" i="4"/>
  <c r="H43" i="4"/>
  <c r="H44" i="4"/>
  <c r="H45" i="4"/>
  <c r="H47" i="4"/>
  <c r="H48" i="4"/>
  <c r="H49" i="4"/>
  <c r="H50" i="4"/>
  <c r="AA25" i="7" l="1"/>
  <c r="AD25" i="7"/>
  <c r="Z25" i="7"/>
  <c r="AB25" i="7"/>
  <c r="AC25" i="7"/>
  <c r="W25" i="7"/>
  <c r="AE25" i="7"/>
  <c r="AG25" i="7"/>
  <c r="AH25" i="7"/>
  <c r="X25" i="7"/>
  <c r="AF25" i="7"/>
  <c r="Y25" i="7"/>
  <c r="AE31" i="7"/>
  <c r="AG31" i="7"/>
  <c r="W31" i="7"/>
  <c r="AA31" i="7"/>
  <c r="AF31" i="7"/>
  <c r="Z31" i="7"/>
  <c r="AH31" i="7"/>
  <c r="X31" i="7"/>
  <c r="AB31" i="7"/>
  <c r="Y31" i="7"/>
  <c r="AD31" i="7"/>
  <c r="AC31" i="7"/>
  <c r="AJ35" i="7"/>
  <c r="AJ29" i="7"/>
  <c r="R31" i="7"/>
  <c r="S31" i="7"/>
  <c r="U31" i="7"/>
  <c r="Q31" i="7"/>
  <c r="T31" i="7"/>
  <c r="V31" i="7"/>
  <c r="Q25" i="7"/>
  <c r="U25" i="7"/>
  <c r="V25" i="7"/>
  <c r="R25" i="7"/>
  <c r="S25" i="7"/>
  <c r="T25" i="7"/>
  <c r="H31" i="7"/>
  <c r="M31" i="7"/>
  <c r="P31" i="7"/>
  <c r="L31" i="7"/>
  <c r="N31" i="7"/>
  <c r="K31" i="7"/>
  <c r="O31" i="7"/>
  <c r="F31" i="7"/>
  <c r="G31" i="7"/>
  <c r="E31" i="7"/>
  <c r="I31" i="7"/>
  <c r="J31" i="7"/>
  <c r="F25" i="7"/>
  <c r="J25" i="7"/>
  <c r="H25" i="7"/>
  <c r="K25" i="7"/>
  <c r="N25" i="7"/>
  <c r="L25" i="7"/>
  <c r="M25" i="7"/>
  <c r="I25" i="7"/>
  <c r="E25" i="7"/>
  <c r="G25" i="7"/>
  <c r="O25" i="7"/>
  <c r="P25" i="7"/>
  <c r="AL40" i="7"/>
  <c r="AL38" i="7"/>
  <c r="AL36" i="7"/>
  <c r="AL34" i="7"/>
  <c r="AL32" i="7"/>
  <c r="AL30" i="7"/>
  <c r="AL28" i="7"/>
  <c r="AL26" i="7"/>
  <c r="AL24" i="7"/>
  <c r="AJ31" i="7" l="1"/>
  <c r="AJ25" i="7"/>
  <c r="AL20" i="7"/>
  <c r="AL39" i="7" l="1"/>
  <c r="AL35" i="7"/>
  <c r="AL29" i="7"/>
  <c r="AL37" i="7"/>
  <c r="AL33" i="7"/>
  <c r="AL25" i="7"/>
  <c r="AL31" i="7"/>
  <c r="H72" i="4" l="1"/>
  <c r="H71" i="4" s="1"/>
  <c r="E22" i="6" l="1"/>
  <c r="D27" i="7" s="1"/>
  <c r="W27" i="7" l="1"/>
  <c r="AE27" i="7"/>
  <c r="AG27" i="7"/>
  <c r="Z27" i="7"/>
  <c r="X27" i="7"/>
  <c r="AF27" i="7"/>
  <c r="Y27" i="7"/>
  <c r="AH27" i="7"/>
  <c r="AA27" i="7"/>
  <c r="AC27" i="7"/>
  <c r="AB27" i="7"/>
  <c r="AD27" i="7"/>
  <c r="V27" i="7"/>
  <c r="Q27" i="7"/>
  <c r="U27" i="7"/>
  <c r="R27" i="7"/>
  <c r="S27" i="7"/>
  <c r="T27" i="7"/>
  <c r="I27" i="7"/>
  <c r="M27" i="7"/>
  <c r="F27" i="7"/>
  <c r="E27" i="7"/>
  <c r="K27" i="7"/>
  <c r="N27" i="7"/>
  <c r="G27" i="7"/>
  <c r="J27" i="7"/>
  <c r="L27" i="7"/>
  <c r="O27" i="7"/>
  <c r="H27" i="7"/>
  <c r="P27" i="7"/>
  <c r="H42" i="4"/>
  <c r="H41" i="4" s="1"/>
  <c r="H35" i="4"/>
  <c r="H36" i="4"/>
  <c r="H38" i="4"/>
  <c r="H34" i="4"/>
  <c r="H31" i="4"/>
  <c r="H30" i="4"/>
  <c r="H29" i="4"/>
  <c r="H23" i="4"/>
  <c r="H22" i="4"/>
  <c r="AJ27" i="7" l="1"/>
  <c r="AL27" i="7" s="1"/>
  <c r="H28" i="4"/>
  <c r="H33" i="4"/>
  <c r="H21" i="4"/>
  <c r="H40" i="4"/>
  <c r="E20" i="6" s="1"/>
  <c r="D23" i="7" s="1"/>
  <c r="C18" i="6"/>
  <c r="C19" i="7" s="1"/>
  <c r="C19" i="6"/>
  <c r="C21" i="7" s="1"/>
  <c r="W23" i="7" l="1"/>
  <c r="AE23" i="7"/>
  <c r="Y23" i="7"/>
  <c r="AH23" i="7"/>
  <c r="X23" i="7"/>
  <c r="AF23" i="7"/>
  <c r="AG23" i="7"/>
  <c r="Z23" i="7"/>
  <c r="AD23" i="7"/>
  <c r="AA23" i="7"/>
  <c r="AB23" i="7"/>
  <c r="AC23" i="7"/>
  <c r="R23" i="7"/>
  <c r="S23" i="7"/>
  <c r="U23" i="7"/>
  <c r="T23" i="7"/>
  <c r="V23" i="7"/>
  <c r="Q23" i="7"/>
  <c r="I23" i="7"/>
  <c r="L23" i="7"/>
  <c r="J23" i="7"/>
  <c r="F23" i="7"/>
  <c r="K23" i="7"/>
  <c r="N23" i="7"/>
  <c r="E23" i="7"/>
  <c r="P23" i="7"/>
  <c r="M23" i="7"/>
  <c r="G23" i="7"/>
  <c r="O23" i="7"/>
  <c r="H23" i="7"/>
  <c r="H27" i="4"/>
  <c r="H20" i="4"/>
  <c r="AJ23" i="7" l="1"/>
  <c r="H217" i="4"/>
  <c r="H218" i="4" s="1"/>
  <c r="H219" i="4" s="1"/>
  <c r="E236" i="4" s="1"/>
  <c r="E18" i="6"/>
  <c r="E19" i="6"/>
  <c r="D21" i="7" s="1"/>
  <c r="AD21" i="7" l="1"/>
  <c r="W21" i="7"/>
  <c r="AE21" i="7"/>
  <c r="X21" i="7"/>
  <c r="AF21" i="7"/>
  <c r="Y21" i="7"/>
  <c r="AG21" i="7"/>
  <c r="AA21" i="7"/>
  <c r="AB21" i="7"/>
  <c r="AC21" i="7"/>
  <c r="Z21" i="7"/>
  <c r="AH21" i="7"/>
  <c r="D19" i="7"/>
  <c r="T21" i="7"/>
  <c r="U21" i="7"/>
  <c r="V21" i="7"/>
  <c r="Q21" i="7"/>
  <c r="R21" i="7"/>
  <c r="S21" i="7"/>
  <c r="L21" i="7"/>
  <c r="G21" i="7"/>
  <c r="P21" i="7"/>
  <c r="M21" i="7"/>
  <c r="N21" i="7"/>
  <c r="J21" i="7"/>
  <c r="H21" i="7"/>
  <c r="O21" i="7"/>
  <c r="I21" i="7"/>
  <c r="F21" i="7"/>
  <c r="E21" i="7"/>
  <c r="K21" i="7"/>
  <c r="AL23" i="7"/>
  <c r="K19" i="7" l="1"/>
  <c r="AA19" i="7"/>
  <c r="AC19" i="7"/>
  <c r="Z19" i="7"/>
  <c r="AB19" i="7"/>
  <c r="AD19" i="7"/>
  <c r="W19" i="7"/>
  <c r="AE19" i="7"/>
  <c r="Y19" i="7"/>
  <c r="AG19" i="7"/>
  <c r="X19" i="7"/>
  <c r="AF19" i="7"/>
  <c r="AH19" i="7"/>
  <c r="AJ21" i="7"/>
  <c r="V19" i="7"/>
  <c r="F19" i="7"/>
  <c r="T19" i="7"/>
  <c r="P19" i="7"/>
  <c r="N19" i="7"/>
  <c r="S19" i="7"/>
  <c r="I19" i="7"/>
  <c r="U19" i="7"/>
  <c r="G19" i="7"/>
  <c r="Q19" i="7"/>
  <c r="E19" i="7"/>
  <c r="J19" i="7"/>
  <c r="R19" i="7"/>
  <c r="M19" i="7"/>
  <c r="H19" i="7"/>
  <c r="O19" i="7"/>
  <c r="L19" i="7"/>
  <c r="AJ19" i="7" l="1"/>
  <c r="AL19" i="7" s="1"/>
  <c r="AL21" i="7"/>
  <c r="F184" i="4" l="1"/>
  <c r="H184" i="4" s="1"/>
  <c r="H183" i="4"/>
  <c r="H182" i="4" l="1"/>
  <c r="H181" i="4" s="1"/>
  <c r="E31" i="6" s="1"/>
  <c r="H193" i="4"/>
  <c r="H194" i="4" l="1"/>
  <c r="F195" i="4"/>
  <c r="D45" i="7"/>
  <c r="AA45" i="7" l="1"/>
  <c r="AD45" i="7"/>
  <c r="AB45" i="7"/>
  <c r="AC45" i="7"/>
  <c r="AH45" i="7"/>
  <c r="AE45" i="7"/>
  <c r="X45" i="7"/>
  <c r="AF45" i="7"/>
  <c r="W45" i="7"/>
  <c r="AG45" i="7"/>
  <c r="Z45" i="7"/>
  <c r="Y45" i="7"/>
  <c r="H195" i="4"/>
  <c r="F196" i="4"/>
  <c r="H196" i="4" s="1"/>
  <c r="T45" i="7"/>
  <c r="U45" i="7"/>
  <c r="R45" i="7"/>
  <c r="V45" i="7"/>
  <c r="Q45" i="7"/>
  <c r="S45" i="7"/>
  <c r="I45" i="7"/>
  <c r="L45" i="7"/>
  <c r="F45" i="7"/>
  <c r="P45" i="7"/>
  <c r="M45" i="7"/>
  <c r="G45" i="7"/>
  <c r="K45" i="7"/>
  <c r="J45" i="7"/>
  <c r="E45" i="7"/>
  <c r="H45" i="7"/>
  <c r="O45" i="7"/>
  <c r="N45" i="7"/>
  <c r="AJ45" i="7" l="1"/>
  <c r="H190" i="4"/>
  <c r="H189" i="4" s="1"/>
  <c r="E32" i="6" l="1"/>
  <c r="H222" i="4"/>
  <c r="H214" i="4" s="1"/>
  <c r="H213" i="4" s="1"/>
  <c r="AL45" i="7"/>
  <c r="H232" i="4" l="1"/>
  <c r="H233" i="4" s="1"/>
  <c r="H234" i="4" s="1"/>
  <c r="E35" i="6"/>
  <c r="D53" i="7" s="1"/>
  <c r="H223" i="4"/>
  <c r="H224" i="4" s="1"/>
  <c r="D47" i="7"/>
  <c r="E37" i="6" l="1"/>
  <c r="D55" i="7"/>
  <c r="AE47" i="7"/>
  <c r="AG47" i="7"/>
  <c r="Z47" i="7"/>
  <c r="X47" i="7"/>
  <c r="AF47" i="7"/>
  <c r="W47" i="7"/>
  <c r="AH47" i="7"/>
  <c r="AA47" i="7"/>
  <c r="AB47" i="7"/>
  <c r="Y47" i="7"/>
  <c r="AC47" i="7"/>
  <c r="AD47" i="7"/>
  <c r="AG53" i="7"/>
  <c r="I53" i="7"/>
  <c r="M53" i="7"/>
  <c r="Z53" i="7"/>
  <c r="S53" i="7"/>
  <c r="K53" i="7"/>
  <c r="F53" i="7"/>
  <c r="AC53" i="7"/>
  <c r="L53" i="7"/>
  <c r="J53" i="7"/>
  <c r="AA53" i="7"/>
  <c r="H53" i="7"/>
  <c r="E53" i="7"/>
  <c r="AE53" i="7"/>
  <c r="W53" i="7"/>
  <c r="R53" i="7"/>
  <c r="O53" i="7"/>
  <c r="Y53" i="7"/>
  <c r="AH53" i="7"/>
  <c r="V53" i="7"/>
  <c r="AD53" i="7"/>
  <c r="P53" i="7"/>
  <c r="T53" i="7"/>
  <c r="U53" i="7"/>
  <c r="X53" i="7"/>
  <c r="Q53" i="7"/>
  <c r="AF53" i="7"/>
  <c r="AB53" i="7"/>
  <c r="G53" i="7"/>
  <c r="N53" i="7"/>
  <c r="E38" i="6"/>
  <c r="E39" i="6" s="1"/>
  <c r="E46" i="6" s="1"/>
  <c r="E45" i="6"/>
  <c r="F35" i="6" s="1"/>
  <c r="E47" i="7"/>
  <c r="H47" i="7"/>
  <c r="L47" i="7"/>
  <c r="R47" i="7"/>
  <c r="M47" i="7"/>
  <c r="P47" i="7"/>
  <c r="J47" i="7"/>
  <c r="T47" i="7"/>
  <c r="O47" i="7"/>
  <c r="N47" i="7"/>
  <c r="F47" i="7"/>
  <c r="I47" i="7"/>
  <c r="V47" i="7"/>
  <c r="G47" i="7"/>
  <c r="Q47" i="7"/>
  <c r="K47" i="7"/>
  <c r="S47" i="7"/>
  <c r="U47" i="7"/>
  <c r="AH65" i="7" l="1"/>
  <c r="AH66" i="7"/>
  <c r="W66" i="7"/>
  <c r="W65" i="7"/>
  <c r="AF66" i="7"/>
  <c r="AF65" i="7"/>
  <c r="AC65" i="7"/>
  <c r="AC66" i="7"/>
  <c r="Z66" i="7"/>
  <c r="Z65" i="7"/>
  <c r="Y66" i="7"/>
  <c r="Y65" i="7"/>
  <c r="AG66" i="7"/>
  <c r="AG65" i="7"/>
  <c r="AD66" i="7"/>
  <c r="AD65" i="7"/>
  <c r="X66" i="7"/>
  <c r="X65" i="7"/>
  <c r="AJ53" i="7"/>
  <c r="AL53" i="7" s="1"/>
  <c r="AB66" i="7"/>
  <c r="AB65" i="7"/>
  <c r="AE65" i="7"/>
  <c r="AE66" i="7"/>
  <c r="AA66" i="7"/>
  <c r="AA65" i="7"/>
  <c r="AJ47" i="7"/>
  <c r="P66" i="7"/>
  <c r="P65" i="7"/>
  <c r="M66" i="7"/>
  <c r="M65" i="7"/>
  <c r="R66" i="7"/>
  <c r="R65" i="7"/>
  <c r="F66" i="7"/>
  <c r="F65" i="7"/>
  <c r="U66" i="7"/>
  <c r="U65" i="7"/>
  <c r="N66" i="7"/>
  <c r="N65" i="7"/>
  <c r="O65" i="7"/>
  <c r="O66" i="7"/>
  <c r="E65" i="7"/>
  <c r="E66" i="7"/>
  <c r="G65" i="7"/>
  <c r="G66" i="7"/>
  <c r="V66" i="7"/>
  <c r="V65" i="7"/>
  <c r="I66" i="7"/>
  <c r="I65" i="7"/>
  <c r="L66" i="7"/>
  <c r="L65" i="7"/>
  <c r="H66" i="7"/>
  <c r="H65" i="7"/>
  <c r="S66" i="7"/>
  <c r="S65" i="7"/>
  <c r="K66" i="7"/>
  <c r="K65" i="7"/>
  <c r="T65" i="7"/>
  <c r="T66" i="7"/>
  <c r="Q66" i="7"/>
  <c r="Q65" i="7"/>
  <c r="J65" i="7"/>
  <c r="J66" i="7"/>
  <c r="D63" i="7"/>
  <c r="D56" i="7"/>
  <c r="D57" i="7" s="1"/>
  <c r="D64" i="7" s="1"/>
  <c r="F18" i="6"/>
  <c r="F29" i="6"/>
  <c r="F19" i="6"/>
  <c r="F26" i="6"/>
  <c r="F25" i="6"/>
  <c r="F20" i="6"/>
  <c r="F24" i="6"/>
  <c r="F21" i="6"/>
  <c r="F28" i="6"/>
  <c r="F34" i="6"/>
  <c r="F30" i="6"/>
  <c r="F23" i="6"/>
  <c r="F22" i="6"/>
  <c r="F33" i="6"/>
  <c r="F27" i="6"/>
  <c r="F32" i="6"/>
  <c r="F31" i="6"/>
  <c r="W67" i="7" l="1"/>
  <c r="X67" i="7"/>
  <c r="Z67" i="7"/>
  <c r="Y67" i="7"/>
  <c r="AB67" i="7"/>
  <c r="AC67" i="7"/>
  <c r="AE67" i="7"/>
  <c r="AG67" i="7"/>
  <c r="AF67" i="7"/>
  <c r="AD67" i="7"/>
  <c r="AA67" i="7"/>
  <c r="AH67" i="7"/>
  <c r="F67" i="7"/>
  <c r="L67" i="7"/>
  <c r="K67" i="7"/>
  <c r="AJ66" i="7"/>
  <c r="AJ65" i="7"/>
  <c r="T67" i="7"/>
  <c r="G67" i="7"/>
  <c r="U67" i="7"/>
  <c r="F46" i="6"/>
  <c r="S67" i="7"/>
  <c r="R67" i="7"/>
  <c r="P67" i="7"/>
  <c r="O67" i="7"/>
  <c r="E67" i="7"/>
  <c r="E68" i="7" s="1"/>
  <c r="J67" i="7"/>
  <c r="Q67" i="7"/>
  <c r="AL47" i="7"/>
  <c r="H67" i="7"/>
  <c r="N67" i="7"/>
  <c r="M67" i="7"/>
  <c r="V67" i="7"/>
  <c r="I67" i="7"/>
  <c r="AJ68" i="7" l="1"/>
  <c r="F68" i="7"/>
  <c r="G68" i="7" s="1"/>
  <c r="H68" i="7" s="1"/>
  <c r="I68" i="7" s="1"/>
  <c r="J68" i="7" s="1"/>
  <c r="K68" i="7" s="1"/>
  <c r="L68" i="7" s="1"/>
  <c r="M68" i="7" s="1"/>
  <c r="N68" i="7" s="1"/>
  <c r="O68" i="7" s="1"/>
  <c r="P68" i="7" s="1"/>
  <c r="Q68" i="7" s="1"/>
  <c r="R68" i="7" s="1"/>
  <c r="S68" i="7" s="1"/>
  <c r="T68" i="7" s="1"/>
  <c r="U68" i="7" s="1"/>
  <c r="V68" i="7" s="1"/>
  <c r="W68" i="7" l="1"/>
  <c r="X68" i="7" s="1"/>
  <c r="Y68" i="7" s="1"/>
  <c r="Z68" i="7" s="1"/>
  <c r="AA68" i="7" s="1"/>
  <c r="AB68" i="7" s="1"/>
  <c r="AC68" i="7" s="1"/>
  <c r="AD68" i="7" s="1"/>
  <c r="AE68" i="7" s="1"/>
  <c r="AF68" i="7" s="1"/>
  <c r="AG68" i="7" s="1"/>
  <c r="AH68" i="7" s="1"/>
</calcChain>
</file>

<file path=xl/sharedStrings.xml><?xml version="1.0" encoding="utf-8"?>
<sst xmlns="http://schemas.openxmlformats.org/spreadsheetml/2006/main" count="759" uniqueCount="578">
  <si>
    <t>SERVIÇO TÉCNICO ESPECIALIZADO</t>
  </si>
  <si>
    <t>un</t>
  </si>
  <si>
    <t>01.17</t>
  </si>
  <si>
    <t>Projeto executivo</t>
  </si>
  <si>
    <t>01.17.031</t>
  </si>
  <si>
    <t>Projeto executivo de arquitetura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</si>
  <si>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</si>
  <si>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</si>
  <si>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</si>
  <si>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</si>
  <si>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01.17.111</t>
  </si>
  <si>
    <t>Projeto executivo de instalações elétricas em formato A1</t>
  </si>
  <si>
    <t>tx</t>
  </si>
  <si>
    <t>m²</t>
  </si>
  <si>
    <t>m</t>
  </si>
  <si>
    <t>m³</t>
  </si>
  <si>
    <t>cj</t>
  </si>
  <si>
    <t>02</t>
  </si>
  <si>
    <t>INÍCIO, APOIO E ADMINISTRAÇÃO DA OBRA</t>
  </si>
  <si>
    <t>02.01</t>
  </si>
  <si>
    <t>Construção provisória</t>
  </si>
  <si>
    <t>Construção provisória em madeira - fornecimento e montagem</t>
  </si>
  <si>
    <t>Sanitário/vestiário provisório em alvenaria</t>
  </si>
  <si>
    <t>02.01.200</t>
  </si>
  <si>
    <t>Desmobilização de construção provisória</t>
  </si>
  <si>
    <t>m²xmês</t>
  </si>
  <si>
    <t>02.05</t>
  </si>
  <si>
    <t>Andaime e balancim</t>
  </si>
  <si>
    <t>02.05.060</t>
  </si>
  <si>
    <t>Montagem e desmontagem de andaime torre metálica com altura até 10 m</t>
  </si>
  <si>
    <t>02.05.090</t>
  </si>
  <si>
    <t>Montagem e desmontagem de andaime tubular fachadeiro com altura até 10 m</t>
  </si>
  <si>
    <t>Andaime torre metálico (1,5 x 1,5 m) com piso metálico</t>
  </si>
  <si>
    <t>mxmês</t>
  </si>
  <si>
    <t>Andaime tubular fachadeiro com piso metálico e sapatas ajustáveis</t>
  </si>
  <si>
    <t>02.09.030</t>
  </si>
  <si>
    <t>02.10.020</t>
  </si>
  <si>
    <t>Locação de obra de edificação</t>
  </si>
  <si>
    <t>03</t>
  </si>
  <si>
    <t>DEMOLIÇÃO SEM REAPROVEITAMENTO</t>
  </si>
  <si>
    <t>03.01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</si>
  <si>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</si>
  <si>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</si>
  <si>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</si>
  <si>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</si>
  <si>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</si>
  <si>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</si>
  <si>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</si>
  <si>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04</t>
  </si>
  <si>
    <t>04.01</t>
  </si>
  <si>
    <t>Retirada de elementos de estrutura (concreto, ferro, alumínio e madeira)</t>
  </si>
  <si>
    <t>04.02.020</t>
  </si>
  <si>
    <t>Retirada de peças lineares em madeira com seção até 60 cm²</t>
  </si>
  <si>
    <t>04.02.070</t>
  </si>
  <si>
    <t>Retirada de estrutura em madeira tesoura - telhas perfil qualquer</t>
  </si>
  <si>
    <t>04.02.110</t>
  </si>
  <si>
    <t>Retirada de estrutura em madeira pontaletada - telhas perfil qualquer</t>
  </si>
  <si>
    <t>kg</t>
  </si>
  <si>
    <t>Retirada de telhamento e proteção</t>
  </si>
  <si>
    <t>04.03.040</t>
  </si>
  <si>
    <t>Retirada de telhamento perfil e material qualquer, exceto barro</t>
  </si>
  <si>
    <t>04.03.080</t>
  </si>
  <si>
    <t>Retirada de cumeeira, espigão ou rufo perfil qualquer</t>
  </si>
  <si>
    <t>05</t>
  </si>
  <si>
    <t>05.04.060</t>
  </si>
  <si>
    <t>Transporte manual horizontal e/ou vertical de entulho até o local de despejo - ensacado</t>
  </si>
  <si>
    <t>05.07.050</t>
  </si>
  <si>
    <t>Remoção de entulho de obra com caçamba metálica - material volumoso e misturado por alvenaria, terra, madeira, papel, plástico e metal</t>
  </si>
  <si>
    <t>m³xkm</t>
  </si>
  <si>
    <t>05.10.026</t>
  </si>
  <si>
    <t>Transporte de solo de 1ª e 2ª categoria por caminhão para distâncias superiores ao 20° km</t>
  </si>
  <si>
    <t>06</t>
  </si>
  <si>
    <t>06.02.020</t>
  </si>
  <si>
    <t>Escavação manual em solo de 1ª e 2ª categoria em vala ou cava até 1,50 m</t>
  </si>
  <si>
    <t>06.11.040</t>
  </si>
  <si>
    <t>Reaterro manual apiloado sem controle de compactação</t>
  </si>
  <si>
    <t>07</t>
  </si>
  <si>
    <t>07.01</t>
  </si>
  <si>
    <t>07.01.060</t>
  </si>
  <si>
    <t>Escavação e carga mecanizada em solo de 2ª categoria, em campo aberto</t>
  </si>
  <si>
    <t>07.10.020</t>
  </si>
  <si>
    <t>Espalhamento de solo em bota-fora com compactação sem controle</t>
  </si>
  <si>
    <t>08</t>
  </si>
  <si>
    <t>08.01</t>
  </si>
  <si>
    <t>08.02.050</t>
  </si>
  <si>
    <t>Cimbramento tubular metálico</t>
  </si>
  <si>
    <t>m³xmês</t>
  </si>
  <si>
    <t>08.02.060</t>
  </si>
  <si>
    <t>Montagem e desmontagem de cimbramento tubular metálico</t>
  </si>
  <si>
    <t>09</t>
  </si>
  <si>
    <t>09.01</t>
  </si>
  <si>
    <t>09.01.020</t>
  </si>
  <si>
    <t>Forma em madeira comum para fundação</t>
  </si>
  <si>
    <t>09.02.040</t>
  </si>
  <si>
    <t>Forma plana em compensado para estrutura aparente</t>
  </si>
  <si>
    <t>10.01</t>
  </si>
  <si>
    <t>10.01.040</t>
  </si>
  <si>
    <t>Armadura em barra de aço CA-50 (A ou B) fyk = 500 MPa</t>
  </si>
  <si>
    <t>10.01.060</t>
  </si>
  <si>
    <t>Armadura em barra de aço CA-60 (A ou B) fyk = 600 MPa</t>
  </si>
  <si>
    <t>10.02.020</t>
  </si>
  <si>
    <t>Armadura em tela soldada de aço</t>
  </si>
  <si>
    <t>11.01</t>
  </si>
  <si>
    <t>11.01.320</t>
  </si>
  <si>
    <t>Concreto usinado, fck = 30,0 MPa - para bombeamento</t>
  </si>
  <si>
    <t>11.01.321</t>
  </si>
  <si>
    <t>Concreto usinado, fck = 35,0 MPa - para bombeamento</t>
  </si>
  <si>
    <t>11.01.510</t>
  </si>
  <si>
    <t>Concreto usinado, fck = 20,0 MPa - para bombeamento em estaca hélice contínua</t>
  </si>
  <si>
    <t>11.16.040</t>
  </si>
  <si>
    <t>Lançamento e adensamento de concreto ou massa em fundação</t>
  </si>
  <si>
    <t>11.18.040</t>
  </si>
  <si>
    <t>Lastro de pedra britada</t>
  </si>
  <si>
    <t>11.18.060</t>
  </si>
  <si>
    <t>Lona plástica</t>
  </si>
  <si>
    <t>12.12.010</t>
  </si>
  <si>
    <t>Taxa de mobilização e desmobilização de equipamentos para execução de estaca tipo hélice contínua em solo</t>
  </si>
  <si>
    <t>12.12.016</t>
  </si>
  <si>
    <t>Estaca tipo hélice contínua, diâmetro de 30 cm em solo</t>
  </si>
  <si>
    <t>13.01</t>
  </si>
  <si>
    <t>13.02</t>
  </si>
  <si>
    <t>14.01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</si>
  <si>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</si>
  <si>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</si>
  <si>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</si>
  <si>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</si>
  <si>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14.20.010</t>
  </si>
  <si>
    <t>Vergas, contravergas e pilaretes de concreto armado</t>
  </si>
  <si>
    <t>15.01</t>
  </si>
  <si>
    <t>15.03.030</t>
  </si>
  <si>
    <t>Fornecimento e montagem de estrutura em aço ASTM-A36, sem pintura</t>
  </si>
  <si>
    <t>Telhamento metálico especial</t>
  </si>
  <si>
    <t>16.13.070</t>
  </si>
  <si>
    <t>Telhamento em chapa de aço pré-pintada com epóxi e poliéster, tipo sanduíche, espessura de 0,50 mm, com poliuretano</t>
  </si>
  <si>
    <t>Calha, rufo, afins em chapa galvanizada nº 26 - corte 0,33 m</t>
  </si>
  <si>
    <t>17.01.020</t>
  </si>
  <si>
    <t>Argamassa de regularização e/ou proteção</t>
  </si>
  <si>
    <t>17.01.050</t>
  </si>
  <si>
    <t>Regularização de piso com nata de cimento</t>
  </si>
  <si>
    <t>17.01.060</t>
  </si>
  <si>
    <t>Regularização de piso com nata de cimento e bianco</t>
  </si>
  <si>
    <t>17.02.020</t>
  </si>
  <si>
    <t>Chapisco</t>
  </si>
  <si>
    <t>17.02.040</t>
  </si>
  <si>
    <t>Chapisco com bianco</t>
  </si>
  <si>
    <t>17.02.120</t>
  </si>
  <si>
    <t>Emboço comum</t>
  </si>
  <si>
    <t>17.02.140</t>
  </si>
  <si>
    <t>Emboço desempenado com espuma de poliéster</t>
  </si>
  <si>
    <t>17.03.020</t>
  </si>
  <si>
    <t>Cimentado desempenado</t>
  </si>
  <si>
    <t>17.20.020</t>
  </si>
  <si>
    <t>Massa raspada</t>
  </si>
  <si>
    <t>18</t>
  </si>
  <si>
    <t>18.06.222</t>
  </si>
  <si>
    <t>Placa cerâmica esmaltada PEI-5 para área externa, grupo de absorção BIIb, resistência química B, assentado com argamassa colante industrializada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</si>
  <si>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</si>
  <si>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</si>
  <si>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</si>
  <si>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</si>
  <si>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19.01.390</t>
  </si>
  <si>
    <t>22.03.040</t>
  </si>
  <si>
    <t>23.13.002</t>
  </si>
  <si>
    <t>Porta lisa de madeira, interna "PIM", para acabamento em pintura, padrão dimensional médio/pesado, com ferragens, completo - 90 x 210 cm</t>
  </si>
  <si>
    <t>24.03.200</t>
  </si>
  <si>
    <t>24.03.320</t>
  </si>
  <si>
    <t>Corrimão tubular em aço galvanizado, diâmetro 2´</t>
  </si>
  <si>
    <t>25.01.470</t>
  </si>
  <si>
    <t>Caixilho fixo tipo veneziana em alumínio anodizado, sob medida - branco</t>
  </si>
  <si>
    <t>Porta veneziana de abrir em alumínio, cor branca</t>
  </si>
  <si>
    <t>26.04.030</t>
  </si>
  <si>
    <t>Espelho comum de 3 mm com moldura em alumínio</t>
  </si>
  <si>
    <t>29.01.040</t>
  </si>
  <si>
    <t>Cantoneira em alumínio perfil ´Y´</t>
  </si>
  <si>
    <t>IMPERMEABILIZAÇÃO, PROTEÇÃO E JUNTA</t>
  </si>
  <si>
    <t>Impermeabilização flexível com manta</t>
  </si>
  <si>
    <t>32.15.030</t>
  </si>
  <si>
    <t>Impermeabilização em manta asfáltica com armadura, tipo III-B, espessura de 3 mm</t>
  </si>
  <si>
    <t>32.15.100</t>
  </si>
  <si>
    <t>Impermeabilização em manta asfáltica plastomérica com armadura, tipo III, espessura de 4 mm, face exposta em geotêxtil com membrana acrílica</t>
  </si>
  <si>
    <t>32.16.010</t>
  </si>
  <si>
    <t>Impermeabilização em pintura de asfalto oxidado com solventes orgânicos, sobre massa</t>
  </si>
  <si>
    <t>32.16.030</t>
  </si>
  <si>
    <t>Impermeabilização em membrana de asfalto modificado com elastômeros, na cor preta</t>
  </si>
  <si>
    <t>32.17.040</t>
  </si>
  <si>
    <t>Impermeabilização em argamassa polimérica com reforço em tela poliéster para pressão hidrostática positiva</t>
  </si>
  <si>
    <t>PINTURA</t>
  </si>
  <si>
    <t>33.03.750</t>
  </si>
  <si>
    <t>Verniz acrílico</t>
  </si>
  <si>
    <t>33.07.140</t>
  </si>
  <si>
    <t>Pintura com esmalte alquídico em estrutura metálica</t>
  </si>
  <si>
    <t>Pintura em superfície de concreto/massa/gesso/pedras, inclusive preparo</t>
  </si>
  <si>
    <t>37.03.230</t>
  </si>
  <si>
    <t>Quadro de distribuição universal de embutir, para disjuntores 44 DIN / 32 Bolt-on - 150 A - sem componentes</t>
  </si>
  <si>
    <t>37.13.800</t>
  </si>
  <si>
    <t>Mini-disjuntor termomagnético, unipolar 127/220 V, corrente de 10 A até 32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</si>
  <si>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</si>
  <si>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</si>
  <si>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</si>
  <si>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</si>
  <si>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37.17.090</t>
  </si>
  <si>
    <t>Dispositivo diferencial residual de 63 A x 30 mA - 4 polos</t>
  </si>
  <si>
    <t>38.01.040</t>
  </si>
  <si>
    <t>Eletroduto de PVC rígido roscável de 3/4´ - com acessórios</t>
  </si>
  <si>
    <t>39.02.016</t>
  </si>
  <si>
    <t>Cabo de cobre de 2,5 mm², isolamento 750 V - isolação em PVC 70°C</t>
  </si>
  <si>
    <t>39.03.178</t>
  </si>
  <si>
    <t>Cabo de cobre de 6 mm², isolamento 0,6/1 kV - isolação em PVC 70°C</t>
  </si>
  <si>
    <t>39.04.080</t>
  </si>
  <si>
    <t>Cabo de cobre nu, têmpera mole, classe 2, de 50 mm²</t>
  </si>
  <si>
    <t>40.04.450</t>
  </si>
  <si>
    <t>Tomada 2P+T de 10 A - 250 V, completa</t>
  </si>
  <si>
    <t>40.05.020</t>
  </si>
  <si>
    <t>Interruptor com 1 tecla simples e placa</t>
  </si>
  <si>
    <t>40.05.080</t>
  </si>
  <si>
    <t>Interruptor com 1 tecla paralelo e placa</t>
  </si>
  <si>
    <t>40.07.010</t>
  </si>
  <si>
    <t>Caixa em PVC de 4´ x 2´</t>
  </si>
  <si>
    <t>40.07.020</t>
  </si>
  <si>
    <t>Caixa em PVC de 4´ x 4´</t>
  </si>
  <si>
    <t>41.02.580</t>
  </si>
  <si>
    <t>Lâmpada LED 13,5W, com base E-27, 1400 até 1510lm</t>
  </si>
  <si>
    <t>41.07.070</t>
  </si>
  <si>
    <t>Lâmpada fluorescente tubular, base bipino bilateral de 32 W</t>
  </si>
  <si>
    <t>Reator eletrônico de alto fator de potência com partida instantânea, para uma lâmpada fluorescente tubular, base bipino bilateral, 32 W - 127 V / 220 V</t>
  </si>
  <si>
    <t>Luminária arandela retangular fechada para iluminação externa, tipo pétala pequena</t>
  </si>
  <si>
    <t>41.14.090</t>
  </si>
  <si>
    <t>42.05.210</t>
  </si>
  <si>
    <t>Haste de aterramento de 5/8´ x 3,00 m</t>
  </si>
  <si>
    <t>42.05.250</t>
  </si>
  <si>
    <t>42.05.330</t>
  </si>
  <si>
    <t>Caixa de inspeção do terra cilíndrica em PVC rígido, diâmetro de 300 mm - h= 600 mm</t>
  </si>
  <si>
    <t>42.05.380</t>
  </si>
  <si>
    <t>43.02.180</t>
  </si>
  <si>
    <t>44.01.050</t>
  </si>
  <si>
    <t>Bacia sifonada de louça sem tampa - 6 litros</t>
  </si>
  <si>
    <t>44.01.110</t>
  </si>
  <si>
    <t>Lavatório de louça com coluna</t>
  </si>
  <si>
    <t>44.03.430</t>
  </si>
  <si>
    <t>Torneira curta sem rosca para uso geral, em latão fundido cromado, DN= 1/2´</t>
  </si>
  <si>
    <t>44.03.720</t>
  </si>
  <si>
    <t>Torneira de mesa para lavatório, acionamento hidromecânico com alavanca, registro integrado regulador de vazão, em latão cromado, DN= 1/2´</t>
  </si>
  <si>
    <t>44.20.280</t>
  </si>
  <si>
    <t>Tampa de plástico para bacia sanitária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</si>
  <si>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</si>
  <si>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</si>
  <si>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</si>
  <si>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</si>
  <si>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</si>
  <si>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</si>
  <si>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</si>
  <si>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</si>
  <si>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</si>
  <si>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</si>
  <si>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</si>
  <si>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</si>
  <si>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46.03.080</t>
  </si>
  <si>
    <t>Tubo de PVC rígido, pontas lisas, soldável, linha esgoto série reforçada ´R´, DN= 40 mm, inclusive conexões</t>
  </si>
  <si>
    <t>47.02.020</t>
  </si>
  <si>
    <t>Registro de gaveta em latão fundido cromado com canopla, DN= 3/4´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</si>
  <si>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</si>
  <si>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</si>
  <si>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</si>
  <si>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</si>
  <si>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47.04.020</t>
  </si>
  <si>
    <t>Válvula de descarga com registro próprio, duplo acionamento limitador de fluxo, DN= 1 1/4´</t>
  </si>
  <si>
    <t>49.01.040</t>
  </si>
  <si>
    <t>Caixa sifonada de PVC rígido de 150 x 185 x 75 mm, com grelha</t>
  </si>
  <si>
    <t>49.03.020</t>
  </si>
  <si>
    <t>49.06.010</t>
  </si>
  <si>
    <t>49.12.100</t>
  </si>
  <si>
    <t>50.05.260</t>
  </si>
  <si>
    <t>Bloco autônomo de iluminação de emergência com autonomia mínima de 1 hora, equipado com 2 lâmpadas de 11 W</t>
  </si>
  <si>
    <t>55.01.020</t>
  </si>
  <si>
    <t>Limpeza final da obra</t>
  </si>
  <si>
    <t>Peitoril e/ou soleira em granito, espessura de 2 cm e largura de 21 até 30 cm</t>
  </si>
  <si>
    <t>Forro modular removível em PVC de 618mm x 1243mm</t>
  </si>
  <si>
    <t>Luminária retangular de sobrepor tipo calha fechada, com difusor em acrílico translúcido, para 2 lâmpadas fluorescentes de 28 W/32 W/36 W/54 W</t>
  </si>
  <si>
    <t>Caixa de equalização, de embutir, em aço com barramento, de 200 x 200 mm e tampa</t>
  </si>
  <si>
    <t>Grelha hemisférica em ferro fundido de 4"</t>
  </si>
  <si>
    <t>02.01.021</t>
  </si>
  <si>
    <t>02.01.171</t>
  </si>
  <si>
    <t>02.05.202</t>
  </si>
  <si>
    <t>02.05.212</t>
  </si>
  <si>
    <t>16.33.082</t>
  </si>
  <si>
    <t>Tela de proteção tipo mosquiteira em aço galvanizado, com requadro em perfis de ferro</t>
  </si>
  <si>
    <t>25.02.211</t>
  </si>
  <si>
    <t>OBRA:</t>
  </si>
  <si>
    <t>CPOS</t>
  </si>
  <si>
    <t>DESCRIÇÃO</t>
  </si>
  <si>
    <t>UNID</t>
  </si>
  <si>
    <t>QTDE</t>
  </si>
  <si>
    <t>R$ UNITÁRIO</t>
  </si>
  <si>
    <t>R$ TOTAL</t>
  </si>
  <si>
    <t>ITEM</t>
  </si>
  <si>
    <t>VALOR</t>
  </si>
  <si>
    <t>%</t>
  </si>
  <si>
    <t>TOTAL</t>
  </si>
  <si>
    <t>REALIZADO</t>
  </si>
  <si>
    <t>VALOR  TOTAL ACUMULADO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</si>
  <si>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</si>
  <si>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</si>
  <si>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</si>
  <si>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</si>
  <si>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</si>
  <si>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</si>
  <si>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</si>
  <si>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</si>
  <si>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</si>
  <si>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</si>
  <si>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</si>
  <si>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</si>
  <si>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DESCRIÇÃO DOS SERVIÇOS</t>
  </si>
  <si>
    <t>CONTRATO</t>
  </si>
  <si>
    <t>VALOR TOTAL COM BDI</t>
  </si>
  <si>
    <t>VALOR  REALIZADO NO MÊS</t>
  </si>
  <si>
    <t>Valor Total</t>
  </si>
  <si>
    <t>FUNDAÇÃO</t>
  </si>
  <si>
    <t>SUPER ESTRUTURA</t>
  </si>
  <si>
    <t>Pilares, Vigas e Lajes</t>
  </si>
  <si>
    <t>ALVENARIA</t>
  </si>
  <si>
    <t>REVESTIMENTOS</t>
  </si>
  <si>
    <t>IMPERMEABILIZAÇÃO</t>
  </si>
  <si>
    <t>Impermeabilização Flexivel com Manta</t>
  </si>
  <si>
    <t>Valor Total com BDI</t>
  </si>
  <si>
    <t>1.1</t>
  </si>
  <si>
    <t>1.1.1</t>
  </si>
  <si>
    <t>1.1.2</t>
  </si>
  <si>
    <t>1.0</t>
  </si>
  <si>
    <t>2.0</t>
  </si>
  <si>
    <t>2.1</t>
  </si>
  <si>
    <t>2.1.1</t>
  </si>
  <si>
    <t>2.1.2</t>
  </si>
  <si>
    <t>2.1.3</t>
  </si>
  <si>
    <t>2.2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</si>
  <si>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</si>
  <si>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</si>
  <si>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</si>
  <si>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</si>
  <si>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</si>
  <si>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</si>
  <si>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</si>
  <si>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</si>
  <si>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</si>
  <si>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</si>
  <si>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</si>
  <si>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</si>
  <si>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</si>
  <si>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</si>
  <si>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</si>
  <si>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</si>
  <si>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</si>
  <si>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</si>
  <si>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</si>
  <si>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</si>
  <si>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</si>
  <si>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</si>
  <si>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</si>
  <si>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5.1.1</t>
  </si>
  <si>
    <t>5.1.2</t>
  </si>
  <si>
    <t>6.1.1</t>
  </si>
  <si>
    <t>6.1.2</t>
  </si>
  <si>
    <t>6.1.3</t>
  </si>
  <si>
    <t>7.1</t>
  </si>
  <si>
    <t>7.1.1</t>
  </si>
  <si>
    <t>8.1</t>
  </si>
  <si>
    <t>8.1.1</t>
  </si>
  <si>
    <t>8.1.3</t>
  </si>
  <si>
    <t>9.1</t>
  </si>
  <si>
    <t>9.1.1</t>
  </si>
  <si>
    <t>9.1.2</t>
  </si>
  <si>
    <t>8.1.4</t>
  </si>
  <si>
    <t>ESQUADRIAS</t>
  </si>
  <si>
    <t>6.1.4</t>
  </si>
  <si>
    <t>10.0</t>
  </si>
  <si>
    <t>10.1</t>
  </si>
  <si>
    <t>10.1.1</t>
  </si>
  <si>
    <t>10.1.2</t>
  </si>
  <si>
    <t>10.1.3</t>
  </si>
  <si>
    <t>10.1.4</t>
  </si>
  <si>
    <t>10.1.5</t>
  </si>
  <si>
    <t>11.0</t>
  </si>
  <si>
    <t>3.0</t>
  </si>
  <si>
    <t>4.0</t>
  </si>
  <si>
    <t>5.0</t>
  </si>
  <si>
    <t>6.0</t>
  </si>
  <si>
    <t>7.0</t>
  </si>
  <si>
    <t>8.0</t>
  </si>
  <si>
    <t>9.0</t>
  </si>
  <si>
    <t>LIMPEZA DE OBRA</t>
  </si>
  <si>
    <t>Estacas, Blocos de Fundação e Piso</t>
  </si>
  <si>
    <t>3.1.15</t>
  </si>
  <si>
    <t>3.1.16</t>
  </si>
  <si>
    <t>3.1.17</t>
  </si>
  <si>
    <t>3.1.18</t>
  </si>
  <si>
    <t>6.1.5</t>
  </si>
  <si>
    <t>6.1.6</t>
  </si>
  <si>
    <t>6.1.7</t>
  </si>
  <si>
    <t>6.1.8</t>
  </si>
  <si>
    <t>6.1.9</t>
  </si>
  <si>
    <t>6.1.10</t>
  </si>
  <si>
    <t>Esquadrias de Ferro, Aluminio e Madeira</t>
  </si>
  <si>
    <t>9.1.3</t>
  </si>
  <si>
    <t>9.1.4</t>
  </si>
  <si>
    <t>9.1.5</t>
  </si>
  <si>
    <t>7.1.2</t>
  </si>
  <si>
    <t>9.1.6</t>
  </si>
  <si>
    <t>10.1.6</t>
  </si>
  <si>
    <t>10.1.7</t>
  </si>
  <si>
    <t>10.1.8</t>
  </si>
  <si>
    <t>10.1.9</t>
  </si>
  <si>
    <t>10.1.10</t>
  </si>
  <si>
    <t>10.1.11</t>
  </si>
  <si>
    <t>10.1.12</t>
  </si>
  <si>
    <t>10.1.13</t>
  </si>
  <si>
    <t>10.1.14</t>
  </si>
  <si>
    <t>10.1.15</t>
  </si>
  <si>
    <t>10.1.16</t>
  </si>
  <si>
    <t>10.1.17</t>
  </si>
  <si>
    <t>10.1.18</t>
  </si>
  <si>
    <t>10.1.19</t>
  </si>
  <si>
    <t>10.1.20</t>
  </si>
  <si>
    <t>10.1.21</t>
  </si>
  <si>
    <t>10.1.22</t>
  </si>
  <si>
    <t>10.1.23</t>
  </si>
  <si>
    <t>10.1.24</t>
  </si>
  <si>
    <t>ELÉTRICA</t>
  </si>
  <si>
    <t>Luminárias/Tomadas/SPDA</t>
  </si>
  <si>
    <t>11.1</t>
  </si>
  <si>
    <t>HIDRÁULICA</t>
  </si>
  <si>
    <t>Instalações (ÁguaFria, Esgoto e Águas Pluviais) e Louças e Metais</t>
  </si>
  <si>
    <t>Caixa de Passagem 0,60x0,60x0,60</t>
  </si>
  <si>
    <t>Caixa Passagem para águas Pluviais</t>
  </si>
  <si>
    <t>6.1.11</t>
  </si>
  <si>
    <t>6.1.12</t>
  </si>
  <si>
    <t>1.1.3</t>
  </si>
  <si>
    <t>1.1.4</t>
  </si>
  <si>
    <t>IMPERMEABILIZAÇÃO E COBERTURA</t>
  </si>
  <si>
    <t>DEMOLIÇÃO COM PROVAVEL REAPROVEITAMENTO</t>
  </si>
  <si>
    <t>COBERTURA</t>
  </si>
  <si>
    <t>ELEVADORES</t>
  </si>
  <si>
    <t xml:space="preserve">un </t>
  </si>
  <si>
    <t>12.0</t>
  </si>
  <si>
    <t>13.0</t>
  </si>
  <si>
    <t>13.1</t>
  </si>
  <si>
    <t>13.1.1</t>
  </si>
  <si>
    <t>13.1.2</t>
  </si>
  <si>
    <t>13.1.3</t>
  </si>
  <si>
    <t>14.0</t>
  </si>
  <si>
    <t>14.1</t>
  </si>
  <si>
    <t>14.1.1</t>
  </si>
  <si>
    <t>14.1.2</t>
  </si>
  <si>
    <t>14.1.3</t>
  </si>
  <si>
    <t>14.1.4</t>
  </si>
  <si>
    <t>14.1.5</t>
  </si>
  <si>
    <t>15.0</t>
  </si>
  <si>
    <t>15.1</t>
  </si>
  <si>
    <t>15.1.1</t>
  </si>
  <si>
    <t>15.1.2</t>
  </si>
  <si>
    <t>15.1.3</t>
  </si>
  <si>
    <t>16.0</t>
  </si>
  <si>
    <t>16.1.1</t>
  </si>
  <si>
    <t>16.1.2</t>
  </si>
  <si>
    <t>VALOR  IMPERMEABILIZAÇÃO E COBERTURA</t>
  </si>
  <si>
    <t>VALOR  ELEVADORES</t>
  </si>
  <si>
    <t>VALOR TOTAL DE OBRA</t>
  </si>
  <si>
    <t>13.2</t>
  </si>
  <si>
    <t>13.2.1</t>
  </si>
  <si>
    <t>13.2.2</t>
  </si>
  <si>
    <t>15.1.4</t>
  </si>
  <si>
    <t>15.1.5</t>
  </si>
  <si>
    <t>15.1.6</t>
  </si>
  <si>
    <t>15.1.7</t>
  </si>
  <si>
    <t>16.1</t>
  </si>
  <si>
    <t>17.0</t>
  </si>
  <si>
    <t>17.1.1</t>
  </si>
  <si>
    <t>17.1.2</t>
  </si>
  <si>
    <t>17.1.3</t>
  </si>
  <si>
    <t>SUBSTITUIÇÃO DE ELEVADORES EXISTENTES</t>
  </si>
  <si>
    <t>BDI</t>
  </si>
  <si>
    <t>VALOR TOTAL SEM BDI</t>
  </si>
  <si>
    <t>VALOR TOTAL(ELEVADORES - ITEM 17)</t>
  </si>
  <si>
    <t>TOTAL GERAL SEM BDI</t>
  </si>
  <si>
    <t>TOTAL GERAL COM BDI</t>
  </si>
  <si>
    <t xml:space="preserve">BDI </t>
  </si>
  <si>
    <t>RUA CÔNEGO XAVIER 276 - SACOMÃ</t>
  </si>
  <si>
    <t>PLANILHA ORÇAMENTARIA</t>
  </si>
  <si>
    <t>OBJETO:</t>
  </si>
  <si>
    <t xml:space="preserve">LOCAL:                    </t>
  </si>
  <si>
    <t>CONSTRUÇÃO DE ABRIGO DE RESIDUOS DE SAÚDE, REIMPERMEABILIZAÇÃO DE LAJES, SUBSTITUIÇÃO DE ELEVADORES E DE TELHADO</t>
  </si>
  <si>
    <t>PLANILHA RESUMO</t>
  </si>
  <si>
    <t>2.2.1</t>
  </si>
  <si>
    <t>2.2.2</t>
  </si>
  <si>
    <t>2.2.3</t>
  </si>
  <si>
    <t>2.2.4</t>
  </si>
  <si>
    <t>5.1.3</t>
  </si>
  <si>
    <t>8.1.2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</si>
  <si>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</si>
  <si>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</si>
  <si>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</si>
  <si>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</si>
  <si>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</si>
  <si>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</si>
  <si>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</si>
  <si>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</si>
  <si>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</si>
  <si>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</si>
  <si>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11.1.11</t>
  </si>
  <si>
    <t>11.1.12</t>
  </si>
  <si>
    <t>11.1.13</t>
  </si>
  <si>
    <t>11.1.14</t>
  </si>
  <si>
    <t>11.1.15</t>
  </si>
  <si>
    <t>11.1.16</t>
  </si>
  <si>
    <t>11.1.17</t>
  </si>
  <si>
    <t>11.1.18</t>
  </si>
  <si>
    <t>11.1.19</t>
  </si>
  <si>
    <t>11.1.20</t>
  </si>
  <si>
    <t>11.1.21</t>
  </si>
  <si>
    <t>11.1.22</t>
  </si>
  <si>
    <t>11.1.23</t>
  </si>
  <si>
    <t>11.1.24</t>
  </si>
  <si>
    <t>17.1.4</t>
  </si>
  <si>
    <t>ABRIGO DE RESÍDUOS DE SAÚDE</t>
  </si>
  <si>
    <t>A</t>
  </si>
  <si>
    <t>B</t>
  </si>
  <si>
    <t>C</t>
  </si>
  <si>
    <t>VALOR  ABRIGO DE RESÍDUOS DE SAÚDE</t>
  </si>
  <si>
    <t>CRONOGRAMA FISICO FINANCEIRO</t>
  </si>
  <si>
    <t>BDI NO MÊS</t>
  </si>
  <si>
    <t>VALOR TOTAL REALIZADO NO MÊS COM BDI</t>
  </si>
  <si>
    <t>Valor Total Elevadores (item 17)</t>
  </si>
  <si>
    <t>Desmontagem de elevadores com 10 paradas tipo Maca Leito do predio Principal</t>
  </si>
  <si>
    <t>Desmontagem de elevadores com 10 paradas tipo Social do predio Principal</t>
  </si>
  <si>
    <t>16.01</t>
  </si>
  <si>
    <t>16.1.3</t>
  </si>
  <si>
    <t>mês</t>
  </si>
  <si>
    <t>MÊS 13</t>
  </si>
  <si>
    <t>MÊS 14</t>
  </si>
  <si>
    <t>MÊS 15</t>
  </si>
  <si>
    <t>MÊS 16</t>
  </si>
  <si>
    <t>MÊS 17</t>
  </si>
  <si>
    <t>MÊS 18</t>
  </si>
  <si>
    <t>2.2.5</t>
  </si>
  <si>
    <t>Locação de cremalheira</t>
  </si>
  <si>
    <t>01</t>
  </si>
  <si>
    <t>Limpeza manual do terreno, inclusive troncos até 5 cm de diâmetro, com caminhão à disposição dentro da obra, até o raio de 1,0 km</t>
  </si>
  <si>
    <t>Barra condutora chata em alumínio de 3/4´ x 1/4´, inclusive acessórios de fixação</t>
  </si>
  <si>
    <t>Ducha multitemperaturas, com regulagem de inclinação, de 7.500 W / 220 V</t>
  </si>
  <si>
    <t>12.1</t>
  </si>
  <si>
    <t>12.2</t>
  </si>
  <si>
    <t>HOSPITAL HELIÓPOLIS - PROCESSO SES / 298674/2019</t>
  </si>
  <si>
    <t>HOSPITAL HELIÓPOLIS - PROC. SES / 298674/2019</t>
  </si>
  <si>
    <t>ADMINISTRAÇÃO LOCAL</t>
  </si>
  <si>
    <t>D</t>
  </si>
  <si>
    <t>18.0</t>
  </si>
  <si>
    <t>18.1.1</t>
  </si>
  <si>
    <t>VALOR  ADMINISTRAÇÃO</t>
  </si>
  <si>
    <t>Valor Total com BDI Elevadores</t>
  </si>
  <si>
    <t>Valor Total (itens 1 a 16 e 18)</t>
  </si>
  <si>
    <t>VALOR TOTAL (ITENS 1 A 16 e 18)</t>
  </si>
  <si>
    <t>Elevador 01 Tipo Maca Leito, 10 Paradas, 22 pessoas, velocidade 1,00 metro/segundo, sem casa de máquinas, com manutenção preventiva e corretiva por um ano, com fornecimento de peças e emissão de RIA; tensão 220 Volts - 2 entradas em todos os andares</t>
  </si>
  <si>
    <t>Elevador 02 e 03 Tipo social, 10 Paradas, 20 pessoas, velocidade 1,00 metro/segundo, sem casa de máquinas, com manutenção preventiva e corretiva por um ano, com fornecimento de peças e emissão de RIA; tensão 220 Volts</t>
  </si>
  <si>
    <t>Administração Local - Acórdão 2622/2013</t>
  </si>
  <si>
    <t>vb</t>
  </si>
  <si>
    <t>MÊS 19</t>
  </si>
  <si>
    <t>MÊS 20</t>
  </si>
  <si>
    <t>MÊS 21</t>
  </si>
  <si>
    <t>MÊS 22</t>
  </si>
  <si>
    <t>MÊS 23</t>
  </si>
  <si>
    <t>MÊS 24</t>
  </si>
  <si>
    <t>MÊS 25</t>
  </si>
  <si>
    <t>MÊS 26</t>
  </si>
  <si>
    <t>MÊS 27</t>
  </si>
  <si>
    <t>MÊS 28</t>
  </si>
  <si>
    <t>MÊS 29</t>
  </si>
  <si>
    <t>MÊS 30</t>
  </si>
  <si>
    <t>XX%</t>
  </si>
  <si>
    <t>YY%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</si>
</sst>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$-416]mmmm\-yy;@"/>
    <numFmt numFmtId="166" formatCode="000000"/>
  </numFmts>
  <fonts count="4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color indexed="8"/>
      <name val="Calibri"/>
      <family val="2"/>
      <scheme val="minor"/>
    </font>
    <font>
      <sz val="12"/>
      <color theme="4" tint="-0.249977111117893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Arial"/>
      <family val="2"/>
    </font>
    <font>
      <b/>
      <sz val="13"/>
      <color indexed="8"/>
      <name val="Calibri"/>
      <family val="2"/>
      <scheme val="minor"/>
    </font>
    <font>
      <b/>
      <sz val="18"/>
      <name val="Arial"/>
      <family val="2"/>
    </font>
    <font>
      <sz val="14"/>
      <color indexed="8"/>
      <name val="Calibri"/>
      <family val="2"/>
      <scheme val="minor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Calibri"/>
      <family val="2"/>
      <scheme val="minor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  <scheme val="minor"/>
    </font>
    <font>
      <sz val="12"/>
      <name val="Calibri"/>
      <family val="2"/>
    </font>
    <font>
      <sz val="11"/>
      <color indexed="8"/>
      <name val="Calibri"/>
      <family val="2"/>
    </font>
    <font>
      <b/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2" borderId="0"/>
    <xf numFmtId="43" fontId="4" fillId="2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2" borderId="0"/>
    <xf numFmtId="9" fontId="13" fillId="2" borderId="0" applyFont="0" applyFill="0" applyBorder="0" applyAlignment="0" applyProtection="0"/>
    <xf numFmtId="0" fontId="1" fillId="2" borderId="0"/>
    <xf numFmtId="9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13" fillId="2" borderId="0"/>
  </cellStyleXfs>
  <cellXfs count="435">
    <xf numFmtId="0" fontId="0" fillId="0" borderId="0" xfId="0"/>
    <xf numFmtId="0" fontId="2" fillId="4" borderId="1" xfId="1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left" vertical="top"/>
    </xf>
    <xf numFmtId="0" fontId="3" fillId="3" borderId="1" xfId="1" applyFont="1" applyFill="1" applyBorder="1" applyAlignment="1">
      <alignment horizontal="left" vertical="top" wrapText="1"/>
    </xf>
    <xf numFmtId="0" fontId="0" fillId="0" borderId="1" xfId="0" applyBorder="1"/>
    <xf numFmtId="0" fontId="10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horizontal="center" vertical="center"/>
    </xf>
    <xf numFmtId="43" fontId="10" fillId="0" borderId="0" xfId="3" applyFont="1"/>
    <xf numFmtId="43" fontId="0" fillId="0" borderId="0" xfId="0" applyNumberFormat="1"/>
    <xf numFmtId="0" fontId="10" fillId="0" borderId="0" xfId="0" applyFont="1" applyAlignment="1">
      <alignment horizontal="center"/>
    </xf>
    <xf numFmtId="165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0" fontId="0" fillId="0" borderId="0" xfId="5" applyNumberFormat="1" applyFont="1"/>
    <xf numFmtId="0" fontId="5" fillId="4" borderId="1" xfId="1" applyFont="1" applyFill="1" applyBorder="1" applyAlignment="1">
      <alignment horizontal="left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9" fillId="4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4" fontId="2" fillId="4" borderId="1" xfId="1" applyNumberFormat="1" applyFont="1" applyFill="1" applyBorder="1" applyAlignment="1">
      <alignment horizontal="right" vertical="center" wrapText="1"/>
    </xf>
    <xf numFmtId="4" fontId="2" fillId="4" borderId="1" xfId="3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/>
    </xf>
    <xf numFmtId="4" fontId="0" fillId="0" borderId="0" xfId="3" applyNumberFormat="1" applyFont="1" applyAlignment="1">
      <alignment horizontal="right" vertical="center"/>
    </xf>
    <xf numFmtId="0" fontId="0" fillId="0" borderId="0" xfId="0" applyAlignment="1">
      <alignment wrapText="1"/>
    </xf>
    <xf numFmtId="43" fontId="0" fillId="0" borderId="1" xfId="3" applyFont="1" applyBorder="1"/>
    <xf numFmtId="43" fontId="2" fillId="4" borderId="1" xfId="3" applyFont="1" applyFill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2" fillId="4" borderId="12" xfId="1" applyFont="1" applyFill="1" applyBorder="1" applyAlignment="1">
      <alignment horizontal="left" vertical="center" wrapText="1"/>
    </xf>
    <xf numFmtId="4" fontId="2" fillId="4" borderId="8" xfId="1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vertical="center"/>
    </xf>
    <xf numFmtId="0" fontId="2" fillId="4" borderId="12" xfId="1" applyFont="1" applyFill="1" applyBorder="1" applyAlignment="1">
      <alignment horizontal="left" vertical="top"/>
    </xf>
    <xf numFmtId="43" fontId="2" fillId="4" borderId="8" xfId="1" applyNumberFormat="1" applyFont="1" applyFill="1" applyBorder="1" applyAlignment="1">
      <alignment horizontal="left" vertical="top"/>
    </xf>
    <xf numFmtId="43" fontId="0" fillId="0" borderId="8" xfId="3" applyFont="1" applyBorder="1"/>
    <xf numFmtId="43" fontId="2" fillId="4" borderId="8" xfId="3" applyFont="1" applyFill="1" applyBorder="1" applyAlignment="1">
      <alignment horizontal="left" vertical="top"/>
    </xf>
    <xf numFmtId="0" fontId="0" fillId="0" borderId="8" xfId="0" applyBorder="1"/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7" fillId="0" borderId="0" xfId="0" applyFont="1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7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3" fillId="0" borderId="0" xfId="0" applyFont="1"/>
    <xf numFmtId="0" fontId="27" fillId="0" borderId="1" xfId="1" applyNumberFormat="1" applyFont="1" applyFill="1" applyBorder="1" applyAlignment="1">
      <alignment horizontal="center" vertical="center" wrapText="1"/>
    </xf>
    <xf numFmtId="0" fontId="27" fillId="0" borderId="12" xfId="1" applyFont="1" applyFill="1" applyBorder="1" applyAlignment="1">
      <alignment horizontal="center" vertical="center" wrapText="1"/>
    </xf>
    <xf numFmtId="0" fontId="28" fillId="0" borderId="1" xfId="1" applyNumberFormat="1" applyFont="1" applyFill="1" applyBorder="1" applyAlignment="1">
      <alignment horizontal="center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27" fillId="0" borderId="8" xfId="1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43" fontId="29" fillId="0" borderId="0" xfId="0" applyNumberFormat="1" applyFont="1" applyFill="1" applyAlignment="1">
      <alignment horizontal="center" vertical="center"/>
    </xf>
    <xf numFmtId="0" fontId="30" fillId="0" borderId="1" xfId="1" applyFont="1" applyFill="1" applyBorder="1" applyAlignment="1">
      <alignment horizontal="center" vertical="center" wrapText="1"/>
    </xf>
    <xf numFmtId="4" fontId="27" fillId="0" borderId="1" xfId="3" applyNumberFormat="1" applyFont="1" applyFill="1" applyBorder="1" applyAlignment="1">
      <alignment horizontal="center" vertical="center" wrapText="1"/>
    </xf>
    <xf numFmtId="49" fontId="30" fillId="0" borderId="1" xfId="1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2" fillId="0" borderId="0" xfId="0" applyFont="1"/>
    <xf numFmtId="0" fontId="7" fillId="0" borderId="0" xfId="0" applyFont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32" fillId="0" borderId="0" xfId="0" applyFont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64" fontId="32" fillId="0" borderId="0" xfId="0" applyNumberFormat="1" applyFont="1"/>
    <xf numFmtId="164" fontId="20" fillId="0" borderId="0" xfId="0" applyNumberFormat="1" applyFont="1"/>
    <xf numFmtId="43" fontId="20" fillId="0" borderId="0" xfId="3" applyFont="1"/>
    <xf numFmtId="43" fontId="32" fillId="0" borderId="0" xfId="0" applyNumberFormat="1" applyFont="1"/>
    <xf numFmtId="43" fontId="20" fillId="0" borderId="0" xfId="0" applyNumberFormat="1" applyFont="1"/>
    <xf numFmtId="0" fontId="20" fillId="0" borderId="1" xfId="0" applyFont="1" applyBorder="1" applyAlignment="1">
      <alignment horizontal="center" vertical="center"/>
    </xf>
    <xf numFmtId="43" fontId="12" fillId="2" borderId="1" xfId="3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/>
    </xf>
    <xf numFmtId="10" fontId="12" fillId="2" borderId="1" xfId="3" applyNumberFormat="1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/>
    </xf>
    <xf numFmtId="43" fontId="20" fillId="2" borderId="5" xfId="3" applyFont="1" applyFill="1" applyBorder="1" applyAlignment="1">
      <alignment horizontal="left" vertical="center" wrapText="1"/>
    </xf>
    <xf numFmtId="43" fontId="32" fillId="0" borderId="0" xfId="3" applyFont="1"/>
    <xf numFmtId="0" fontId="20" fillId="0" borderId="0" xfId="0" applyFont="1" applyAlignment="1">
      <alignment horizontal="center"/>
    </xf>
    <xf numFmtId="4" fontId="12" fillId="0" borderId="1" xfId="3" applyNumberFormat="1" applyFont="1" applyBorder="1" applyAlignment="1">
      <alignment horizontal="center" vertical="center"/>
    </xf>
    <xf numFmtId="4" fontId="20" fillId="0" borderId="0" xfId="3" applyNumberFormat="1" applyFont="1"/>
    <xf numFmtId="4" fontId="32" fillId="0" borderId="0" xfId="0" applyNumberFormat="1" applyFont="1"/>
    <xf numFmtId="4" fontId="20" fillId="0" borderId="0" xfId="0" applyNumberFormat="1" applyFont="1"/>
    <xf numFmtId="4" fontId="7" fillId="0" borderId="0" xfId="0" applyNumberFormat="1" applyFont="1" applyAlignment="1">
      <alignment horizontal="right" vertical="center"/>
    </xf>
    <xf numFmtId="4" fontId="20" fillId="0" borderId="5" xfId="4" applyNumberFormat="1" applyFont="1" applyBorder="1" applyAlignment="1">
      <alignment horizontal="right" vertical="center"/>
    </xf>
    <xf numFmtId="4" fontId="12" fillId="0" borderId="1" xfId="4" applyNumberFormat="1" applyFont="1" applyBorder="1" applyAlignment="1">
      <alignment horizontal="right" vertical="center"/>
    </xf>
    <xf numFmtId="4" fontId="20" fillId="4" borderId="1" xfId="3" applyNumberFormat="1" applyFont="1" applyFill="1" applyBorder="1" applyAlignment="1">
      <alignment horizontal="right" vertical="center"/>
    </xf>
    <xf numFmtId="4" fontId="12" fillId="4" borderId="9" xfId="3" applyNumberFormat="1" applyFont="1" applyFill="1" applyBorder="1" applyAlignment="1">
      <alignment horizontal="right" vertical="center"/>
    </xf>
    <xf numFmtId="4" fontId="20" fillId="0" borderId="0" xfId="3" applyNumberFormat="1" applyFont="1" applyAlignment="1">
      <alignment horizontal="right" vertical="center"/>
    </xf>
    <xf numFmtId="4" fontId="10" fillId="0" borderId="0" xfId="3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4" fontId="32" fillId="0" borderId="1" xfId="0" applyNumberFormat="1" applyFont="1" applyBorder="1" applyAlignment="1">
      <alignment horizontal="right" vertical="center"/>
    </xf>
    <xf numFmtId="4" fontId="20" fillId="0" borderId="1" xfId="3" applyNumberFormat="1" applyFont="1" applyBorder="1" applyAlignment="1">
      <alignment horizontal="right" vertical="center"/>
    </xf>
    <xf numFmtId="10" fontId="32" fillId="0" borderId="1" xfId="5" applyNumberFormat="1" applyFont="1" applyBorder="1" applyAlignment="1">
      <alignment horizontal="right" vertical="center"/>
    </xf>
    <xf numFmtId="10" fontId="20" fillId="0" borderId="1" xfId="5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164" fontId="20" fillId="4" borderId="1" xfId="0" applyNumberFormat="1" applyFont="1" applyFill="1" applyBorder="1" applyAlignment="1">
      <alignment horizontal="right" vertical="center"/>
    </xf>
    <xf numFmtId="164" fontId="12" fillId="4" borderId="9" xfId="0" applyNumberFormat="1" applyFont="1" applyFill="1" applyBorder="1" applyAlignment="1">
      <alignment horizontal="right" vertical="center"/>
    </xf>
    <xf numFmtId="43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43" fontId="20" fillId="0" borderId="0" xfId="3" applyFont="1" applyAlignment="1">
      <alignment horizontal="right" vertical="center"/>
    </xf>
    <xf numFmtId="43" fontId="10" fillId="0" borderId="0" xfId="3" applyFont="1" applyAlignment="1">
      <alignment horizontal="right" vertical="center"/>
    </xf>
    <xf numFmtId="43" fontId="10" fillId="0" borderId="0" xfId="0" applyNumberFormat="1" applyFont="1" applyAlignment="1">
      <alignment horizontal="right" vertical="center"/>
    </xf>
    <xf numFmtId="4" fontId="12" fillId="0" borderId="5" xfId="4" applyNumberFormat="1" applyFont="1" applyBorder="1" applyAlignment="1">
      <alignment horizontal="right" vertical="center"/>
    </xf>
    <xf numFmtId="10" fontId="28" fillId="0" borderId="1" xfId="5" applyNumberFormat="1" applyFont="1" applyBorder="1" applyAlignment="1">
      <alignment horizontal="right" vertical="center"/>
    </xf>
    <xf numFmtId="10" fontId="12" fillId="0" borderId="1" xfId="5" applyNumberFormat="1" applyFont="1" applyBorder="1" applyAlignment="1">
      <alignment horizontal="right" vertical="center"/>
    </xf>
    <xf numFmtId="164" fontId="28" fillId="0" borderId="0" xfId="0" applyNumberFormat="1" applyFont="1"/>
    <xf numFmtId="164" fontId="12" fillId="0" borderId="0" xfId="0" applyNumberFormat="1" applyFont="1"/>
    <xf numFmtId="0" fontId="12" fillId="0" borderId="0" xfId="0" applyFont="1"/>
    <xf numFmtId="43" fontId="12" fillId="0" borderId="0" xfId="3" applyFont="1"/>
    <xf numFmtId="0" fontId="28" fillId="0" borderId="0" xfId="0" applyFont="1"/>
    <xf numFmtId="10" fontId="33" fillId="2" borderId="1" xfId="7" applyNumberFormat="1" applyFont="1" applyFill="1" applyBorder="1" applyAlignment="1">
      <alignment horizontal="right" vertical="center"/>
    </xf>
    <xf numFmtId="10" fontId="33" fillId="2" borderId="1" xfId="5" applyNumberFormat="1" applyFont="1" applyFill="1" applyBorder="1" applyAlignment="1">
      <alignment horizontal="right" vertical="center"/>
    </xf>
    <xf numFmtId="0" fontId="20" fillId="4" borderId="1" xfId="0" applyFont="1" applyFill="1" applyBorder="1" applyAlignment="1">
      <alignment horizontal="left" vertical="center"/>
    </xf>
    <xf numFmtId="10" fontId="20" fillId="4" borderId="1" xfId="0" applyNumberFormat="1" applyFont="1" applyFill="1" applyBorder="1" applyAlignment="1">
      <alignment horizontal="left" vertical="center"/>
    </xf>
    <xf numFmtId="10" fontId="12" fillId="4" borderId="9" xfId="0" applyNumberFormat="1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/>
    <xf numFmtId="0" fontId="6" fillId="0" borderId="16" xfId="0" quotePrefix="1" applyFont="1" applyBorder="1" applyAlignment="1">
      <alignment horizontal="left" vertical="center" wrapText="1"/>
    </xf>
    <xf numFmtId="10" fontId="6" fillId="0" borderId="16" xfId="5" quotePrefix="1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/>
    <xf numFmtId="1" fontId="7" fillId="0" borderId="19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7" fillId="0" borderId="0" xfId="0" quotePrefix="1" applyFont="1" applyBorder="1" applyAlignment="1">
      <alignment horizontal="left" vertical="center" wrapText="1"/>
    </xf>
    <xf numFmtId="0" fontId="7" fillId="0" borderId="0" xfId="0" quotePrefix="1" applyFont="1" applyBorder="1" applyAlignment="1">
      <alignment horizontal="center"/>
    </xf>
    <xf numFmtId="0" fontId="6" fillId="0" borderId="15" xfId="0" quotePrefix="1" applyFont="1" applyBorder="1" applyAlignment="1">
      <alignment horizontal="left" vertical="center" wrapText="1"/>
    </xf>
    <xf numFmtId="0" fontId="6" fillId="0" borderId="15" xfId="0" quotePrefix="1" applyFont="1" applyBorder="1" applyAlignment="1">
      <alignment horizontal="left"/>
    </xf>
    <xf numFmtId="0" fontId="6" fillId="0" borderId="22" xfId="0" quotePrefix="1" applyFont="1" applyBorder="1" applyAlignment="1">
      <alignment horizontal="left" vertical="center" wrapText="1"/>
    </xf>
    <xf numFmtId="0" fontId="6" fillId="0" borderId="22" xfId="0" quotePrefix="1" applyFont="1" applyBorder="1" applyAlignment="1">
      <alignment horizontal="left"/>
    </xf>
    <xf numFmtId="4" fontId="15" fillId="0" borderId="15" xfId="4" applyNumberFormat="1" applyFont="1" applyBorder="1" applyAlignment="1">
      <alignment horizontal="right" vertical="center"/>
    </xf>
    <xf numFmtId="4" fontId="15" fillId="0" borderId="16" xfId="4" applyNumberFormat="1" applyFont="1" applyBorder="1" applyAlignment="1">
      <alignment horizontal="right" vertical="center"/>
    </xf>
    <xf numFmtId="4" fontId="7" fillId="0" borderId="0" xfId="4" applyNumberFormat="1" applyFont="1" applyBorder="1" applyAlignment="1">
      <alignment horizontal="right" vertical="center"/>
    </xf>
    <xf numFmtId="4" fontId="6" fillId="0" borderId="15" xfId="4" applyNumberFormat="1" applyFont="1" applyBorder="1" applyAlignment="1">
      <alignment horizontal="right" vertical="center"/>
    </xf>
    <xf numFmtId="4" fontId="6" fillId="0" borderId="16" xfId="4" applyNumberFormat="1" applyFont="1" applyBorder="1" applyAlignment="1">
      <alignment horizontal="right" vertical="center"/>
    </xf>
    <xf numFmtId="4" fontId="6" fillId="0" borderId="22" xfId="4" applyNumberFormat="1" applyFont="1" applyBorder="1" applyAlignment="1">
      <alignment horizontal="right" vertical="center"/>
    </xf>
    <xf numFmtId="4" fontId="6" fillId="0" borderId="0" xfId="4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0" fontId="7" fillId="0" borderId="18" xfId="5" applyNumberFormat="1" applyFont="1" applyBorder="1" applyAlignment="1">
      <alignment horizontal="right" vertical="center"/>
    </xf>
    <xf numFmtId="10" fontId="7" fillId="0" borderId="20" xfId="5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10" fontId="6" fillId="0" borderId="23" xfId="0" applyNumberFormat="1" applyFont="1" applyBorder="1" applyAlignment="1">
      <alignment horizontal="right" vertical="center"/>
    </xf>
    <xf numFmtId="0" fontId="2" fillId="4" borderId="1" xfId="1" applyFont="1" applyFill="1" applyBorder="1" applyAlignment="1">
      <alignment horizontal="center" vertical="center"/>
    </xf>
    <xf numFmtId="4" fontId="31" fillId="0" borderId="18" xfId="3" applyNumberFormat="1" applyFont="1" applyBorder="1" applyAlignment="1">
      <alignment horizontal="right" vertical="center"/>
    </xf>
    <xf numFmtId="4" fontId="16" fillId="0" borderId="25" xfId="3" applyNumberFormat="1" applyFont="1" applyBorder="1" applyAlignment="1">
      <alignment horizontal="right" vertical="center"/>
    </xf>
    <xf numFmtId="4" fontId="31" fillId="0" borderId="23" xfId="3" applyNumberFormat="1" applyFont="1" applyBorder="1" applyAlignment="1">
      <alignment horizontal="right" vertical="center"/>
    </xf>
    <xf numFmtId="0" fontId="14" fillId="3" borderId="26" xfId="1" applyFont="1" applyFill="1" applyBorder="1" applyAlignment="1">
      <alignment horizontal="left" vertical="center" wrapText="1"/>
    </xf>
    <xf numFmtId="0" fontId="14" fillId="3" borderId="27" xfId="1" applyFont="1" applyFill="1" applyBorder="1" applyAlignment="1">
      <alignment horizontal="left" vertical="center" wrapText="1"/>
    </xf>
    <xf numFmtId="0" fontId="14" fillId="3" borderId="28" xfId="1" applyFont="1" applyFill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" fontId="0" fillId="0" borderId="32" xfId="0" applyNumberFormat="1" applyBorder="1" applyAlignment="1">
      <alignment horizontal="right" vertical="center"/>
    </xf>
    <xf numFmtId="4" fontId="0" fillId="0" borderId="33" xfId="0" applyNumberFormat="1" applyBorder="1" applyAlignment="1">
      <alignment horizontal="right" vertical="center"/>
    </xf>
    <xf numFmtId="4" fontId="0" fillId="0" borderId="34" xfId="0" applyNumberFormat="1" applyBorder="1" applyAlignment="1">
      <alignment horizontal="right" vertical="center"/>
    </xf>
    <xf numFmtId="4" fontId="0" fillId="0" borderId="35" xfId="3" applyNumberFormat="1" applyFont="1" applyBorder="1" applyAlignment="1">
      <alignment horizontal="right" vertical="center"/>
    </xf>
    <xf numFmtId="4" fontId="0" fillId="0" borderId="36" xfId="3" applyNumberFormat="1" applyFont="1" applyBorder="1" applyAlignment="1">
      <alignment horizontal="right" vertical="center"/>
    </xf>
    <xf numFmtId="4" fontId="0" fillId="0" borderId="37" xfId="3" applyNumberFormat="1" applyFont="1" applyBorder="1" applyAlignment="1">
      <alignment horizontal="right" vertical="center"/>
    </xf>
    <xf numFmtId="4" fontId="0" fillId="0" borderId="26" xfId="3" applyNumberFormat="1" applyFont="1" applyBorder="1" applyAlignment="1">
      <alignment horizontal="right" vertical="center"/>
    </xf>
    <xf numFmtId="4" fontId="0" fillId="0" borderId="27" xfId="3" applyNumberFormat="1" applyFont="1" applyBorder="1" applyAlignment="1">
      <alignment horizontal="right" vertical="center"/>
    </xf>
    <xf numFmtId="4" fontId="0" fillId="0" borderId="28" xfId="3" applyNumberFormat="1" applyFont="1" applyBorder="1" applyAlignment="1">
      <alignment horizontal="right" vertical="center"/>
    </xf>
    <xf numFmtId="0" fontId="3" fillId="3" borderId="27" xfId="1" applyFont="1" applyFill="1" applyBorder="1" applyAlignment="1">
      <alignment horizontal="left" vertical="top" wrapTex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3" fillId="3" borderId="28" xfId="1" applyFont="1" applyFill="1" applyBorder="1" applyAlignment="1">
      <alignment horizontal="left" vertical="top" wrapText="1"/>
    </xf>
    <xf numFmtId="0" fontId="14" fillId="3" borderId="32" xfId="1" applyFont="1" applyFill="1" applyBorder="1" applyAlignment="1">
      <alignment horizontal="left" vertical="center" wrapText="1"/>
    </xf>
    <xf numFmtId="0" fontId="14" fillId="3" borderId="33" xfId="1" applyFont="1" applyFill="1" applyBorder="1" applyAlignment="1">
      <alignment horizontal="left" vertical="center" wrapText="1"/>
    </xf>
    <xf numFmtId="0" fontId="14" fillId="3" borderId="34" xfId="1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" fontId="0" fillId="0" borderId="26" xfId="0" applyNumberFormat="1" applyBorder="1" applyAlignment="1">
      <alignment horizontal="right" vertical="center"/>
    </xf>
    <xf numFmtId="4" fontId="0" fillId="0" borderId="27" xfId="0" applyNumberFormat="1" applyBorder="1" applyAlignment="1">
      <alignment horizontal="right" vertical="center"/>
    </xf>
    <xf numFmtId="4" fontId="0" fillId="0" borderId="28" xfId="0" applyNumberFormat="1" applyBorder="1" applyAlignment="1">
      <alignment horizontal="right" vertical="center"/>
    </xf>
    <xf numFmtId="4" fontId="0" fillId="0" borderId="32" xfId="3" applyNumberFormat="1" applyFont="1" applyBorder="1" applyAlignment="1">
      <alignment horizontal="right" vertical="center"/>
    </xf>
    <xf numFmtId="4" fontId="0" fillId="0" borderId="33" xfId="3" applyNumberFormat="1" applyFont="1" applyBorder="1" applyAlignment="1">
      <alignment horizontal="right" vertical="center"/>
    </xf>
    <xf numFmtId="4" fontId="0" fillId="0" borderId="34" xfId="3" applyNumberFormat="1" applyFont="1" applyBorder="1" applyAlignment="1">
      <alignment horizontal="right" vertical="center"/>
    </xf>
    <xf numFmtId="4" fontId="0" fillId="0" borderId="36" xfId="3" applyNumberFormat="1" applyFont="1" applyBorder="1" applyAlignment="1">
      <alignment horizontal="right" vertical="center" wrapText="1"/>
    </xf>
    <xf numFmtId="4" fontId="0" fillId="0" borderId="33" xfId="0" applyNumberFormat="1" applyBorder="1" applyAlignment="1">
      <alignment horizontal="right" vertical="center" wrapText="1"/>
    </xf>
    <xf numFmtId="0" fontId="0" fillId="0" borderId="27" xfId="0" applyBorder="1" applyAlignment="1">
      <alignment horizontal="center" vertical="center" wrapText="1"/>
    </xf>
    <xf numFmtId="166" fontId="13" fillId="2" borderId="26" xfId="12" applyNumberFormat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left" vertical="top" wrapText="1"/>
    </xf>
    <xf numFmtId="43" fontId="0" fillId="0" borderId="32" xfId="3" applyFont="1" applyBorder="1"/>
    <xf numFmtId="43" fontId="0" fillId="0" borderId="33" xfId="3" applyFont="1" applyBorder="1"/>
    <xf numFmtId="43" fontId="0" fillId="0" borderId="35" xfId="3" applyFont="1" applyBorder="1"/>
    <xf numFmtId="43" fontId="0" fillId="0" borderId="36" xfId="3" applyFont="1" applyBorder="1"/>
    <xf numFmtId="0" fontId="3" fillId="3" borderId="26" xfId="1" applyFont="1" applyFill="1" applyBorder="1" applyAlignment="1">
      <alignment horizontal="center" vertical="center" wrapText="1"/>
    </xf>
    <xf numFmtId="43" fontId="18" fillId="5" borderId="27" xfId="11" applyFont="1" applyFill="1" applyBorder="1" applyAlignment="1">
      <alignment horizontal="left" vertical="center" wrapText="1"/>
    </xf>
    <xf numFmtId="43" fontId="0" fillId="0" borderId="36" xfId="3" applyFont="1" applyBorder="1" applyAlignment="1">
      <alignment vertical="center"/>
    </xf>
    <xf numFmtId="0" fontId="34" fillId="4" borderId="1" xfId="1" applyFont="1" applyFill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4" borderId="3" xfId="1" applyFont="1" applyFill="1" applyBorder="1" applyAlignment="1">
      <alignment horizontal="left" vertical="center"/>
    </xf>
    <xf numFmtId="0" fontId="3" fillId="3" borderId="27" xfId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10" fontId="31" fillId="0" borderId="38" xfId="5" applyNumberFormat="1" applyFont="1" applyBorder="1" applyAlignment="1">
      <alignment horizontal="right" vertical="center"/>
    </xf>
    <xf numFmtId="10" fontId="31" fillId="0" borderId="1" xfId="5" applyNumberFormat="1" applyFont="1" applyBorder="1" applyAlignment="1">
      <alignment horizontal="right" vertical="center"/>
    </xf>
    <xf numFmtId="0" fontId="35" fillId="0" borderId="2" xfId="0" applyFont="1" applyBorder="1" applyAlignment="1">
      <alignment horizontal="right" vertical="center" wrapText="1"/>
    </xf>
    <xf numFmtId="10" fontId="32" fillId="0" borderId="1" xfId="5" quotePrefix="1" applyNumberFormat="1" applyFont="1" applyBorder="1" applyAlignment="1">
      <alignment horizontal="right" vertical="center"/>
    </xf>
    <xf numFmtId="0" fontId="3" fillId="3" borderId="27" xfId="1" applyFont="1" applyFill="1" applyBorder="1" applyAlignment="1">
      <alignment vertical="center"/>
    </xf>
    <xf numFmtId="0" fontId="3" fillId="3" borderId="26" xfId="1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/>
    </xf>
    <xf numFmtId="43" fontId="12" fillId="2" borderId="7" xfId="3" applyFont="1" applyFill="1" applyBorder="1" applyAlignment="1">
      <alignment horizontal="left" vertical="center" wrapText="1"/>
    </xf>
    <xf numFmtId="4" fontId="12" fillId="2" borderId="7" xfId="4" applyNumberFormat="1" applyFont="1" applyFill="1" applyBorder="1" applyAlignment="1">
      <alignment horizontal="right" vertical="center" wrapText="1"/>
    </xf>
    <xf numFmtId="44" fontId="12" fillId="0" borderId="7" xfId="4" applyFont="1" applyBorder="1" applyAlignment="1">
      <alignment horizontal="right" vertical="center"/>
    </xf>
    <xf numFmtId="10" fontId="33" fillId="2" borderId="7" xfId="7" applyNumberFormat="1" applyFont="1" applyFill="1" applyBorder="1" applyAlignment="1">
      <alignment horizontal="right" vertical="center"/>
    </xf>
    <xf numFmtId="10" fontId="33" fillId="2" borderId="7" xfId="5" applyNumberFormat="1" applyFont="1" applyFill="1" applyBorder="1" applyAlignment="1">
      <alignment horizontal="right" vertical="center"/>
    </xf>
    <xf numFmtId="164" fontId="12" fillId="0" borderId="7" xfId="0" applyNumberFormat="1" applyFont="1" applyBorder="1" applyAlignment="1">
      <alignment horizontal="right" vertical="center"/>
    </xf>
    <xf numFmtId="0" fontId="32" fillId="0" borderId="39" xfId="0" applyFont="1" applyBorder="1"/>
    <xf numFmtId="0" fontId="20" fillId="4" borderId="40" xfId="0" applyFont="1" applyFill="1" applyBorder="1" applyAlignment="1">
      <alignment horizontal="left" vertical="center"/>
    </xf>
    <xf numFmtId="4" fontId="20" fillId="4" borderId="40" xfId="3" applyNumberFormat="1" applyFont="1" applyFill="1" applyBorder="1" applyAlignment="1">
      <alignment horizontal="right" vertical="center"/>
    </xf>
    <xf numFmtId="164" fontId="20" fillId="4" borderId="40" xfId="0" applyNumberFormat="1" applyFont="1" applyFill="1" applyBorder="1" applyAlignment="1">
      <alignment horizontal="right" vertical="center"/>
    </xf>
    <xf numFmtId="164" fontId="20" fillId="4" borderId="41" xfId="0" applyNumberFormat="1" applyFont="1" applyFill="1" applyBorder="1" applyAlignment="1">
      <alignment horizontal="right" vertical="center"/>
    </xf>
    <xf numFmtId="0" fontId="32" fillId="0" borderId="14" xfId="0" applyFont="1" applyBorder="1"/>
    <xf numFmtId="164" fontId="20" fillId="4" borderId="8" xfId="0" applyNumberFormat="1" applyFont="1" applyFill="1" applyBorder="1" applyAlignment="1">
      <alignment horizontal="right" vertical="center"/>
    </xf>
    <xf numFmtId="0" fontId="32" fillId="0" borderId="42" xfId="0" applyFont="1" applyBorder="1"/>
    <xf numFmtId="0" fontId="31" fillId="0" borderId="2" xfId="1" applyFont="1" applyFill="1" applyBorder="1" applyAlignment="1">
      <alignment horizontal="center" vertical="center" wrapText="1"/>
    </xf>
    <xf numFmtId="0" fontId="31" fillId="0" borderId="13" xfId="1" applyFont="1" applyFill="1" applyBorder="1" applyAlignment="1">
      <alignment horizontal="center" vertical="center" wrapText="1"/>
    </xf>
    <xf numFmtId="43" fontId="31" fillId="0" borderId="8" xfId="1" applyNumberFormat="1" applyFont="1" applyFill="1" applyBorder="1" applyAlignment="1">
      <alignment horizontal="center" vertical="center" wrapText="1"/>
    </xf>
    <xf numFmtId="43" fontId="31" fillId="0" borderId="2" xfId="3" applyFont="1" applyFill="1" applyBorder="1" applyAlignment="1">
      <alignment horizontal="center" vertical="center" wrapText="1"/>
    </xf>
    <xf numFmtId="43" fontId="31" fillId="0" borderId="8" xfId="3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right" vertical="center"/>
    </xf>
    <xf numFmtId="43" fontId="27" fillId="0" borderId="1" xfId="1" applyNumberFormat="1" applyFont="1" applyFill="1" applyBorder="1" applyAlignment="1">
      <alignment horizontal="center" vertical="center" wrapText="1"/>
    </xf>
    <xf numFmtId="43" fontId="2" fillId="4" borderId="1" xfId="1" applyNumberFormat="1" applyFont="1" applyFill="1" applyBorder="1" applyAlignment="1">
      <alignment horizontal="right" vertical="center" wrapText="1"/>
    </xf>
    <xf numFmtId="43" fontId="0" fillId="0" borderId="26" xfId="3" applyNumberFormat="1" applyFont="1" applyBorder="1" applyAlignment="1">
      <alignment horizontal="right" vertical="center"/>
    </xf>
    <xf numFmtId="43" fontId="0" fillId="0" borderId="27" xfId="3" applyNumberFormat="1" applyFont="1" applyBorder="1" applyAlignment="1">
      <alignment horizontal="right" vertical="center"/>
    </xf>
    <xf numFmtId="43" fontId="0" fillId="0" borderId="28" xfId="3" applyNumberFormat="1" applyFont="1" applyBorder="1" applyAlignment="1">
      <alignment horizontal="right" vertical="center"/>
    </xf>
    <xf numFmtId="43" fontId="0" fillId="0" borderId="1" xfId="0" applyNumberFormat="1" applyBorder="1" applyAlignment="1">
      <alignment vertical="center"/>
    </xf>
    <xf numFmtId="43" fontId="0" fillId="0" borderId="32" xfId="3" applyNumberFormat="1" applyFont="1" applyBorder="1" applyAlignment="1">
      <alignment horizontal="right" vertical="center"/>
    </xf>
    <xf numFmtId="43" fontId="0" fillId="0" borderId="33" xfId="3" applyNumberFormat="1" applyFont="1" applyBorder="1" applyAlignment="1">
      <alignment horizontal="right" vertical="center"/>
    </xf>
    <xf numFmtId="43" fontId="0" fillId="0" borderId="34" xfId="3" applyNumberFormat="1" applyFont="1" applyBorder="1" applyAlignment="1">
      <alignment horizontal="right" vertical="center"/>
    </xf>
    <xf numFmtId="43" fontId="0" fillId="0" borderId="27" xfId="3" applyNumberFormat="1" applyFont="1" applyBorder="1" applyAlignment="1">
      <alignment horizontal="right" vertical="center" wrapText="1"/>
    </xf>
    <xf numFmtId="43" fontId="31" fillId="0" borderId="2" xfId="1" applyNumberFormat="1" applyFont="1" applyFill="1" applyBorder="1" applyAlignment="1">
      <alignment horizontal="center" vertical="center" wrapText="1"/>
    </xf>
    <xf numFmtId="43" fontId="2" fillId="4" borderId="1" xfId="1" applyNumberFormat="1" applyFont="1" applyFill="1" applyBorder="1" applyAlignment="1">
      <alignment horizontal="left" vertical="top"/>
    </xf>
    <xf numFmtId="43" fontId="0" fillId="0" borderId="1" xfId="3" applyNumberFormat="1" applyFont="1" applyBorder="1"/>
    <xf numFmtId="43" fontId="0" fillId="0" borderId="26" xfId="3" applyNumberFormat="1" applyFont="1" applyBorder="1"/>
    <xf numFmtId="43" fontId="31" fillId="0" borderId="15" xfId="0" applyNumberFormat="1" applyFont="1" applyBorder="1" applyAlignment="1">
      <alignment horizontal="right" vertical="center"/>
    </xf>
    <xf numFmtId="43" fontId="31" fillId="0" borderId="22" xfId="5" applyNumberFormat="1" applyFont="1" applyBorder="1" applyAlignment="1">
      <alignment horizontal="right" vertical="center"/>
    </xf>
    <xf numFmtId="43" fontId="16" fillId="0" borderId="24" xfId="0" applyNumberFormat="1" applyFont="1" applyBorder="1" applyAlignment="1">
      <alignment horizontal="right" vertical="center"/>
    </xf>
    <xf numFmtId="43" fontId="16" fillId="0" borderId="0" xfId="0" applyNumberFormat="1" applyFont="1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43" fontId="36" fillId="6" borderId="33" xfId="11" applyFont="1" applyFill="1" applyBorder="1" applyAlignment="1">
      <alignment horizontal="left" vertical="center" wrapText="1"/>
    </xf>
    <xf numFmtId="43" fontId="0" fillId="0" borderId="26" xfId="3" applyFont="1" applyBorder="1" applyAlignment="1">
      <alignment vertical="center"/>
    </xf>
    <xf numFmtId="43" fontId="0" fillId="0" borderId="27" xfId="3" applyFont="1" applyBorder="1"/>
    <xf numFmtId="43" fontId="0" fillId="0" borderId="27" xfId="3" applyFont="1" applyBorder="1" applyAlignment="1">
      <alignment vertical="center"/>
    </xf>
    <xf numFmtId="43" fontId="0" fillId="0" borderId="28" xfId="3" applyFont="1" applyBorder="1"/>
    <xf numFmtId="43" fontId="0" fillId="0" borderId="26" xfId="3" applyFont="1" applyBorder="1"/>
    <xf numFmtId="0" fontId="11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31" fillId="0" borderId="46" xfId="0" applyFont="1" applyBorder="1" applyAlignment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16" fillId="0" borderId="47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10" fontId="31" fillId="0" borderId="1" xfId="5" applyNumberFormat="1" applyFont="1" applyBorder="1" applyAlignment="1">
      <alignment horizontal="center" vertical="center"/>
    </xf>
    <xf numFmtId="43" fontId="0" fillId="0" borderId="0" xfId="3" applyFont="1" applyBorder="1"/>
    <xf numFmtId="0" fontId="37" fillId="0" borderId="0" xfId="0" applyFont="1" applyBorder="1" applyAlignment="1">
      <alignment wrapText="1"/>
    </xf>
    <xf numFmtId="0" fontId="3" fillId="3" borderId="45" xfId="1" applyFont="1" applyFill="1" applyBorder="1" applyAlignment="1">
      <alignment horizontal="left" vertical="top" wrapText="1"/>
    </xf>
    <xf numFmtId="0" fontId="37" fillId="0" borderId="50" xfId="0" applyFont="1" applyBorder="1" applyAlignment="1">
      <alignment wrapText="1"/>
    </xf>
    <xf numFmtId="0" fontId="0" fillId="0" borderId="45" xfId="0" applyBorder="1" applyAlignment="1">
      <alignment horizontal="center" vertical="center"/>
    </xf>
    <xf numFmtId="43" fontId="0" fillId="0" borderId="50" xfId="3" applyFont="1" applyBorder="1"/>
    <xf numFmtId="43" fontId="0" fillId="0" borderId="45" xfId="3" applyNumberFormat="1" applyFont="1" applyBorder="1"/>
    <xf numFmtId="43" fontId="0" fillId="0" borderId="51" xfId="3" applyFont="1" applyBorder="1"/>
    <xf numFmtId="43" fontId="0" fillId="0" borderId="52" xfId="3" applyFont="1" applyBorder="1"/>
    <xf numFmtId="43" fontId="0" fillId="0" borderId="53" xfId="3" applyFont="1" applyBorder="1"/>
    <xf numFmtId="43" fontId="0" fillId="0" borderId="54" xfId="3" applyFont="1" applyBorder="1"/>
    <xf numFmtId="43" fontId="0" fillId="0" borderId="53" xfId="3" applyFont="1" applyBorder="1" applyAlignment="1">
      <alignment vertical="center"/>
    </xf>
    <xf numFmtId="43" fontId="0" fillId="0" borderId="52" xfId="3" applyFont="1" applyBorder="1" applyAlignment="1">
      <alignment vertical="center"/>
    </xf>
    <xf numFmtId="43" fontId="18" fillId="5" borderId="9" xfId="11" applyFont="1" applyFill="1" applyBorder="1" applyAlignment="1">
      <alignment horizontal="left" vertical="center" wrapText="1"/>
    </xf>
    <xf numFmtId="43" fontId="17" fillId="6" borderId="9" xfId="11" applyFont="1" applyFill="1" applyBorder="1" applyAlignment="1">
      <alignment horizontal="left" vertical="center" wrapText="1"/>
    </xf>
    <xf numFmtId="43" fontId="17" fillId="6" borderId="9" xfId="11" applyFon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right" vertical="center"/>
    </xf>
    <xf numFmtId="43" fontId="0" fillId="0" borderId="9" xfId="3" applyNumberFormat="1" applyFont="1" applyBorder="1" applyAlignment="1">
      <alignment horizontal="right" vertical="center"/>
    </xf>
    <xf numFmtId="4" fontId="0" fillId="0" borderId="43" xfId="3" applyNumberFormat="1" applyFont="1" applyBorder="1" applyAlignment="1">
      <alignment horizontal="right" vertical="center"/>
    </xf>
    <xf numFmtId="4" fontId="0" fillId="0" borderId="52" xfId="3" applyNumberFormat="1" applyFont="1" applyBorder="1" applyAlignment="1">
      <alignment horizontal="right" vertical="center"/>
    </xf>
    <xf numFmtId="4" fontId="0" fillId="0" borderId="53" xfId="3" applyNumberFormat="1" applyFont="1" applyBorder="1" applyAlignment="1">
      <alignment horizontal="right" vertical="center"/>
    </xf>
    <xf numFmtId="4" fontId="0" fillId="0" borderId="54" xfId="3" applyNumberFormat="1" applyFont="1" applyBorder="1" applyAlignment="1">
      <alignment horizontal="right" vertical="center"/>
    </xf>
    <xf numFmtId="0" fontId="2" fillId="4" borderId="12" xfId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0" xfId="0" applyFont="1"/>
    <xf numFmtId="0" fontId="3" fillId="4" borderId="2" xfId="1" applyFont="1" applyFill="1" applyBorder="1" applyAlignment="1">
      <alignment horizontal="center" vertical="center" wrapText="1"/>
    </xf>
    <xf numFmtId="43" fontId="38" fillId="0" borderId="8" xfId="3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4" fontId="6" fillId="0" borderId="44" xfId="0" applyNumberFormat="1" applyFont="1" applyFill="1" applyBorder="1" applyAlignment="1">
      <alignment horizontal="center" vertical="center"/>
    </xf>
    <xf numFmtId="43" fontId="8" fillId="0" borderId="44" xfId="2" applyNumberFormat="1" applyFont="1" applyFill="1" applyBorder="1" applyAlignment="1">
      <alignment horizontal="center" vertical="center"/>
    </xf>
    <xf numFmtId="4" fontId="6" fillId="0" borderId="61" xfId="0" applyNumberFormat="1" applyFont="1" applyFill="1" applyBorder="1" applyAlignment="1">
      <alignment horizontal="center" vertical="center"/>
    </xf>
    <xf numFmtId="43" fontId="16" fillId="0" borderId="1" xfId="0" applyNumberFormat="1" applyFont="1" applyBorder="1" applyAlignment="1">
      <alignment horizontal="right" vertical="center"/>
    </xf>
    <xf numFmtId="4" fontId="16" fillId="0" borderId="1" xfId="3" applyNumberFormat="1" applyFont="1" applyBorder="1" applyAlignment="1">
      <alignment horizontal="right" vertical="center"/>
    </xf>
    <xf numFmtId="0" fontId="14" fillId="3" borderId="5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1" fillId="0" borderId="5" xfId="0" applyFont="1" applyBorder="1" applyAlignment="1">
      <alignment horizontal="right" vertical="center"/>
    </xf>
    <xf numFmtId="0" fontId="31" fillId="0" borderId="62" xfId="0" applyFont="1" applyBorder="1" applyAlignment="1">
      <alignment horizontal="right" vertical="center"/>
    </xf>
    <xf numFmtId="43" fontId="31" fillId="0" borderId="63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21" fillId="0" borderId="3" xfId="0" applyFont="1" applyBorder="1" applyAlignment="1">
      <alignment horizontal="center" vertical="center"/>
    </xf>
    <xf numFmtId="43" fontId="21" fillId="0" borderId="4" xfId="0" applyNumberFormat="1" applyFont="1" applyBorder="1" applyAlignment="1">
      <alignment horizontal="center" vertical="center"/>
    </xf>
    <xf numFmtId="0" fontId="14" fillId="3" borderId="3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3" xfId="0" applyFont="1" applyBorder="1" applyAlignment="1">
      <alignment horizontal="right" vertical="center"/>
    </xf>
    <xf numFmtId="43" fontId="16" fillId="0" borderId="4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vertical="center"/>
    </xf>
    <xf numFmtId="0" fontId="7" fillId="0" borderId="0" xfId="0" applyFont="1" applyAlignment="1">
      <alignment vertical="center"/>
    </xf>
    <xf numFmtId="43" fontId="7" fillId="0" borderId="22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horizontal="right" vertical="center"/>
    </xf>
    <xf numFmtId="0" fontId="3" fillId="3" borderId="0" xfId="1" applyFont="1" applyFill="1" applyBorder="1" applyAlignment="1">
      <alignment horizontal="left" vertical="top" wrapText="1"/>
    </xf>
    <xf numFmtId="43" fontId="0" fillId="0" borderId="0" xfId="3" applyNumberFormat="1" applyFont="1" applyBorder="1"/>
    <xf numFmtId="0" fontId="2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67" xfId="1" applyFont="1" applyFill="1" applyBorder="1" applyAlignment="1">
      <alignment horizontal="center" vertical="center" wrapText="1"/>
    </xf>
    <xf numFmtId="0" fontId="31" fillId="0" borderId="6" xfId="1" applyFont="1" applyFill="1" applyBorder="1" applyAlignment="1">
      <alignment horizontal="center" vertical="center" wrapText="1"/>
    </xf>
    <xf numFmtId="43" fontId="38" fillId="0" borderId="68" xfId="3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43" fontId="18" fillId="5" borderId="5" xfId="11" applyFont="1" applyFill="1" applyBorder="1" applyAlignment="1">
      <alignment horizontal="left" vertical="center" wrapText="1"/>
    </xf>
    <xf numFmtId="43" fontId="17" fillId="6" borderId="5" xfId="11" applyFont="1" applyFill="1" applyBorder="1" applyAlignment="1">
      <alignment horizontal="left" vertical="center" wrapText="1"/>
    </xf>
    <xf numFmtId="43" fontId="17" fillId="6" borderId="5" xfId="11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43" fontId="0" fillId="0" borderId="5" xfId="3" applyNumberFormat="1" applyFont="1" applyBorder="1" applyAlignment="1">
      <alignment horizontal="right" vertical="center"/>
    </xf>
    <xf numFmtId="4" fontId="0" fillId="0" borderId="68" xfId="3" applyNumberFormat="1" applyFont="1" applyBorder="1" applyAlignment="1">
      <alignment horizontal="right" vertical="center"/>
    </xf>
    <xf numFmtId="0" fontId="27" fillId="0" borderId="69" xfId="1" applyNumberFormat="1" applyFont="1" applyFill="1" applyBorder="1" applyAlignment="1">
      <alignment horizontal="center" vertical="center" wrapText="1"/>
    </xf>
    <xf numFmtId="0" fontId="30" fillId="0" borderId="5" xfId="1" applyNumberFormat="1" applyFont="1" applyFill="1" applyBorder="1" applyAlignment="1">
      <alignment horizontal="center" vertical="center" wrapText="1"/>
    </xf>
    <xf numFmtId="0" fontId="28" fillId="0" borderId="5" xfId="1" applyNumberFormat="1" applyFont="1" applyFill="1" applyBorder="1" applyAlignment="1">
      <alignment horizontal="center" vertical="center" wrapText="1"/>
    </xf>
    <xf numFmtId="0" fontId="27" fillId="0" borderId="5" xfId="1" applyNumberFormat="1" applyFont="1" applyFill="1" applyBorder="1" applyAlignment="1">
      <alignment horizontal="center" vertical="center" wrapText="1"/>
    </xf>
    <xf numFmtId="4" fontId="27" fillId="0" borderId="5" xfId="1" applyNumberFormat="1" applyFont="1" applyFill="1" applyBorder="1" applyAlignment="1">
      <alignment horizontal="center" vertical="center" wrapText="1"/>
    </xf>
    <xf numFmtId="43" fontId="27" fillId="0" borderId="5" xfId="1" applyNumberFormat="1" applyFont="1" applyFill="1" applyBorder="1" applyAlignment="1">
      <alignment horizontal="center" vertical="center" wrapText="1"/>
    </xf>
    <xf numFmtId="4" fontId="27" fillId="0" borderId="68" xfId="1" applyNumberFormat="1" applyFont="1" applyFill="1" applyBorder="1" applyAlignment="1">
      <alignment horizontal="center" vertical="center" wrapText="1"/>
    </xf>
    <xf numFmtId="0" fontId="24" fillId="7" borderId="48" xfId="1" applyNumberFormat="1" applyFont="1" applyFill="1" applyBorder="1" applyAlignment="1">
      <alignment horizontal="center" vertical="center" wrapText="1"/>
    </xf>
    <xf numFmtId="0" fontId="26" fillId="7" borderId="58" xfId="1" applyNumberFormat="1" applyFont="1" applyFill="1" applyBorder="1" applyAlignment="1">
      <alignment horizontal="left" vertical="center" wrapText="1"/>
    </xf>
    <xf numFmtId="0" fontId="25" fillId="7" borderId="58" xfId="1" applyNumberFormat="1" applyFont="1" applyFill="1" applyBorder="1" applyAlignment="1">
      <alignment horizontal="center" vertical="center" wrapText="1"/>
    </xf>
    <xf numFmtId="0" fontId="24" fillId="7" borderId="58" xfId="1" applyNumberFormat="1" applyFont="1" applyFill="1" applyBorder="1" applyAlignment="1">
      <alignment horizontal="center" vertical="center" wrapText="1"/>
    </xf>
    <xf numFmtId="4" fontId="24" fillId="7" borderId="58" xfId="1" applyNumberFormat="1" applyFont="1" applyFill="1" applyBorder="1" applyAlignment="1">
      <alignment horizontal="right" vertical="center" wrapText="1"/>
    </xf>
    <xf numFmtId="43" fontId="24" fillId="7" borderId="58" xfId="1" applyNumberFormat="1" applyFont="1" applyFill="1" applyBorder="1" applyAlignment="1">
      <alignment horizontal="right" vertical="center" wrapText="1"/>
    </xf>
    <xf numFmtId="4" fontId="24" fillId="7" borderId="59" xfId="1" applyNumberFormat="1" applyFont="1" applyFill="1" applyBorder="1" applyAlignment="1">
      <alignment horizontal="right" vertical="center" wrapText="1"/>
    </xf>
    <xf numFmtId="0" fontId="25" fillId="7" borderId="48" xfId="1" applyFont="1" applyFill="1" applyBorder="1" applyAlignment="1">
      <alignment horizontal="center" vertical="center" wrapText="1"/>
    </xf>
    <xf numFmtId="0" fontId="40" fillId="7" borderId="58" xfId="1" applyFont="1" applyFill="1" applyBorder="1" applyAlignment="1">
      <alignment horizontal="left" vertical="top" wrapText="1"/>
    </xf>
    <xf numFmtId="0" fontId="25" fillId="7" borderId="58" xfId="1" applyFont="1" applyFill="1" applyBorder="1" applyAlignment="1">
      <alignment horizontal="center" vertical="top" wrapText="1"/>
    </xf>
    <xf numFmtId="0" fontId="25" fillId="7" borderId="58" xfId="1" applyFont="1" applyFill="1" applyBorder="1" applyAlignment="1">
      <alignment horizontal="center" vertical="center" wrapText="1"/>
    </xf>
    <xf numFmtId="43" fontId="25" fillId="7" borderId="58" xfId="3" applyFont="1" applyFill="1" applyBorder="1" applyAlignment="1">
      <alignment horizontal="left" vertical="top" wrapText="1"/>
    </xf>
    <xf numFmtId="43" fontId="25" fillId="7" borderId="58" xfId="1" applyNumberFormat="1" applyFont="1" applyFill="1" applyBorder="1" applyAlignment="1">
      <alignment horizontal="left" vertical="top" wrapText="1"/>
    </xf>
    <xf numFmtId="43" fontId="25" fillId="7" borderId="59" xfId="3" applyFont="1" applyFill="1" applyBorder="1" applyAlignment="1">
      <alignment horizontal="left" vertical="top" wrapText="1"/>
    </xf>
    <xf numFmtId="0" fontId="40" fillId="0" borderId="0" xfId="0" applyFont="1"/>
    <xf numFmtId="0" fontId="12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43" fontId="14" fillId="5" borderId="1" xfId="11" applyFont="1" applyFill="1" applyBorder="1" applyAlignment="1">
      <alignment horizontal="center" vertical="center" wrapText="1"/>
    </xf>
    <xf numFmtId="43" fontId="14" fillId="6" borderId="1" xfId="11" applyFont="1" applyFill="1" applyBorder="1" applyAlignment="1">
      <alignment horizontal="left" vertical="center" wrapText="1"/>
    </xf>
    <xf numFmtId="43" fontId="14" fillId="6" borderId="1" xfId="11" applyFont="1" applyFill="1" applyBorder="1" applyAlignment="1">
      <alignment horizontal="center" vertical="center" wrapText="1"/>
    </xf>
    <xf numFmtId="43" fontId="0" fillId="2" borderId="1" xfId="2" applyFont="1" applyBorder="1" applyAlignment="1">
      <alignment horizontal="right" vertical="center"/>
    </xf>
    <xf numFmtId="10" fontId="0" fillId="2" borderId="1" xfId="2" applyNumberFormat="1" applyFont="1" applyBorder="1" applyAlignment="1">
      <alignment horizontal="right" vertical="center"/>
    </xf>
    <xf numFmtId="164" fontId="20" fillId="4" borderId="70" xfId="0" applyNumberFormat="1" applyFont="1" applyFill="1" applyBorder="1" applyAlignment="1">
      <alignment horizontal="right" vertical="center"/>
    </xf>
    <xf numFmtId="164" fontId="20" fillId="4" borderId="2" xfId="0" applyNumberFormat="1" applyFont="1" applyFill="1" applyBorder="1" applyAlignment="1">
      <alignment horizontal="right" vertical="center"/>
    </xf>
    <xf numFmtId="10" fontId="20" fillId="0" borderId="1" xfId="3" applyNumberFormat="1" applyFont="1" applyBorder="1" applyAlignment="1">
      <alignment horizontal="right" vertical="center"/>
    </xf>
    <xf numFmtId="43" fontId="0" fillId="0" borderId="28" xfId="3" applyFont="1" applyBorder="1" applyAlignment="1">
      <alignment vertical="center"/>
    </xf>
    <xf numFmtId="43" fontId="0" fillId="0" borderId="54" xfId="3" applyFont="1" applyBorder="1" applyAlignment="1">
      <alignment vertical="center"/>
    </xf>
    <xf numFmtId="4" fontId="16" fillId="0" borderId="2" xfId="0" applyNumberFormat="1" applyFont="1" applyBorder="1" applyAlignment="1">
      <alignment horizontal="right" vertical="center"/>
    </xf>
    <xf numFmtId="4" fontId="16" fillId="0" borderId="3" xfId="0" applyNumberFormat="1" applyFont="1" applyBorder="1" applyAlignment="1">
      <alignment horizontal="right" vertical="center"/>
    </xf>
    <xf numFmtId="4" fontId="16" fillId="0" borderId="4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4" borderId="44" xfId="0" applyFont="1" applyFill="1" applyBorder="1" applyAlignment="1">
      <alignment horizontal="center" vertical="center" textRotation="90" wrapText="1"/>
    </xf>
    <xf numFmtId="0" fontId="12" fillId="4" borderId="10" xfId="0" applyFont="1" applyFill="1" applyBorder="1" applyAlignment="1">
      <alignment horizontal="center" vertical="center" textRotation="90" wrapText="1"/>
    </xf>
    <xf numFmtId="0" fontId="12" fillId="4" borderId="45" xfId="0" applyFont="1" applyFill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43" fontId="20" fillId="2" borderId="10" xfId="3" applyFont="1" applyFill="1" applyBorder="1" applyAlignment="1">
      <alignment horizontal="left" vertical="center" wrapText="1"/>
    </xf>
    <xf numFmtId="43" fontId="20" fillId="2" borderId="5" xfId="3" applyFont="1" applyFill="1" applyBorder="1" applyAlignment="1">
      <alignment horizontal="left" vertical="center" wrapText="1"/>
    </xf>
    <xf numFmtId="43" fontId="20" fillId="2" borderId="7" xfId="3" applyFont="1" applyFill="1" applyBorder="1" applyAlignment="1">
      <alignment horizontal="left" vertical="center" wrapText="1"/>
    </xf>
    <xf numFmtId="4" fontId="20" fillId="0" borderId="10" xfId="4" applyNumberFormat="1" applyFont="1" applyBorder="1" applyAlignment="1">
      <alignment horizontal="right" vertical="center"/>
    </xf>
    <xf numFmtId="4" fontId="20" fillId="0" borderId="5" xfId="4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43" fontId="20" fillId="0" borderId="7" xfId="0" applyNumberFormat="1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13">
    <cellStyle name="Moeda" xfId="4" builtinId="4"/>
    <cellStyle name="Moeda 2" xfId="10"/>
    <cellStyle name="Normal" xfId="0" builtinId="0"/>
    <cellStyle name="Normal 2" xfId="1"/>
    <cellStyle name="Normal 3" xfId="6"/>
    <cellStyle name="Normal 4" xfId="8"/>
    <cellStyle name="Normal 8" xfId="12"/>
    <cellStyle name="Porcentagem" xfId="5" builtinId="5"/>
    <cellStyle name="Porcentagem 2" xfId="9"/>
    <cellStyle name="Porcentagem 3" xfId="7"/>
    <cellStyle name="Vírgula" xfId="3" builtinId="3"/>
    <cellStyle name="Vírgula 2" xfId="2"/>
    <cellStyle name="Vírgula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2"/>
  <sheetViews>
    <sheetView tabSelected="1" view="pageBreakPreview" topLeftCell="A187" zoomScale="80" zoomScaleNormal="100" zoomScaleSheetLayoutView="80" workbookViewId="0">
      <selection activeCell="D209" sqref="D209"/>
    </sheetView>
  </sheetViews>
  <sheetFormatPr defaultRowHeight="15" x14ac:dyDescent="0.25"/>
  <cols>
    <col min="1" max="1" width="7" customWidth="1"/>
    <col min="2" max="2" width="9.140625" style="7" customWidth="1"/>
    <col min="3" max="3" width="9.7109375" style="20" customWidth="1"/>
    <col min="4" max="4" width="109.42578125" style="227" customWidth="1"/>
    <col min="5" max="5" width="8.140625" style="7" bestFit="1" customWidth="1"/>
    <col min="6" max="6" width="12" style="23" bestFit="1" customWidth="1"/>
    <col min="7" max="7" width="16.140625" style="264" bestFit="1" customWidth="1"/>
    <col min="8" max="8" width="20.42578125" style="23" bestFit="1" customWidth="1"/>
    <col min="9" max="9" width="12.28515625" bestFit="1" customWidth="1"/>
    <col min="10" max="10" width="30" customWidth="1"/>
  </cols>
  <sheetData>
    <row r="2" spans="1:7" ht="23.25" x14ac:dyDescent="0.25">
      <c r="C2" s="37"/>
    </row>
    <row r="3" spans="1:7" ht="18" x14ac:dyDescent="0.25">
      <c r="C3" s="5"/>
    </row>
    <row r="4" spans="1:7" ht="18" x14ac:dyDescent="0.25">
      <c r="C4" s="5"/>
    </row>
    <row r="5" spans="1:7" ht="18" x14ac:dyDescent="0.25">
      <c r="C5" s="5"/>
    </row>
    <row r="6" spans="1:7" ht="18" x14ac:dyDescent="0.25">
      <c r="C6" s="5"/>
    </row>
    <row r="7" spans="1:7" ht="18" x14ac:dyDescent="0.25">
      <c r="C7" s="5"/>
    </row>
    <row r="8" spans="1:7" ht="18" x14ac:dyDescent="0.25">
      <c r="C8" s="5"/>
    </row>
    <row r="9" spans="1:7" ht="18" x14ac:dyDescent="0.25">
      <c r="C9" s="5"/>
    </row>
    <row r="11" spans="1:7" ht="15.75" x14ac:dyDescent="0.25">
      <c r="A11" s="42" t="s">
        <v>287</v>
      </c>
      <c r="C11" s="39" t="s">
        <v>550</v>
      </c>
    </row>
    <row r="12" spans="1:7" ht="15.75" x14ac:dyDescent="0.25">
      <c r="A12" s="42" t="s">
        <v>487</v>
      </c>
      <c r="C12" s="40" t="s">
        <v>489</v>
      </c>
    </row>
    <row r="13" spans="1:7" ht="15.75" x14ac:dyDescent="0.25">
      <c r="A13" s="42" t="s">
        <v>488</v>
      </c>
      <c r="C13" s="39" t="s">
        <v>485</v>
      </c>
    </row>
    <row r="14" spans="1:7" x14ac:dyDescent="0.25">
      <c r="C14" s="38"/>
    </row>
    <row r="16" spans="1:7" ht="18" x14ac:dyDescent="0.25">
      <c r="C16" s="417" t="s">
        <v>486</v>
      </c>
      <c r="D16" s="417"/>
      <c r="E16" s="417"/>
      <c r="F16" s="417"/>
      <c r="G16" s="417"/>
    </row>
    <row r="17" spans="2:10" ht="15.75" thickBot="1" x14ac:dyDescent="0.3"/>
    <row r="18" spans="2:10" s="47" customFormat="1" ht="15.75" thickBot="1" x14ac:dyDescent="0.3">
      <c r="B18" s="334" t="s">
        <v>294</v>
      </c>
      <c r="C18" s="335" t="s">
        <v>288</v>
      </c>
      <c r="D18" s="336" t="s">
        <v>289</v>
      </c>
      <c r="E18" s="337" t="s">
        <v>290</v>
      </c>
      <c r="F18" s="338" t="s">
        <v>291</v>
      </c>
      <c r="G18" s="339" t="s">
        <v>292</v>
      </c>
      <c r="H18" s="340" t="s">
        <v>293</v>
      </c>
    </row>
    <row r="19" spans="2:10" s="48" customFormat="1" ht="18.75" x14ac:dyDescent="0.3">
      <c r="B19" s="387" t="s">
        <v>523</v>
      </c>
      <c r="C19" s="388"/>
      <c r="D19" s="389" t="s">
        <v>522</v>
      </c>
      <c r="E19" s="390"/>
      <c r="F19" s="391"/>
      <c r="G19" s="392"/>
      <c r="H19" s="393"/>
    </row>
    <row r="20" spans="2:10" s="54" customFormat="1" ht="15.75" x14ac:dyDescent="0.25">
      <c r="B20" s="380" t="s">
        <v>328</v>
      </c>
      <c r="C20" s="381" t="s">
        <v>544</v>
      </c>
      <c r="D20" s="382" t="s">
        <v>0</v>
      </c>
      <c r="E20" s="383"/>
      <c r="F20" s="384"/>
      <c r="G20" s="385"/>
      <c r="H20" s="386">
        <f>H21</f>
        <v>0</v>
      </c>
      <c r="J20" s="55"/>
    </row>
    <row r="21" spans="2:10" x14ac:dyDescent="0.25">
      <c r="B21" s="319" t="s">
        <v>325</v>
      </c>
      <c r="C21" s="17" t="s">
        <v>2</v>
      </c>
      <c r="D21" s="15" t="s">
        <v>3</v>
      </c>
      <c r="E21" s="19"/>
      <c r="F21" s="21"/>
      <c r="G21" s="266"/>
      <c r="H21" s="30">
        <f>SUM(H22:H25)</f>
        <v>0</v>
      </c>
    </row>
    <row r="22" spans="2:10" x14ac:dyDescent="0.25">
      <c r="B22" s="320" t="s">
        <v>326</v>
      </c>
      <c r="C22" s="167" t="s">
        <v>4</v>
      </c>
      <c r="D22" s="170" t="s">
        <v>5</v>
      </c>
      <c r="E22" s="199" t="s">
        <v>1</v>
      </c>
      <c r="F22" s="188">
        <v>6</v>
      </c>
      <c r="G22" s="267"/>
      <c r="H22" s="185">
        <f>F22*G22</f>
        <v>0</v>
      </c>
    </row>
    <row r="23" spans="2:10" x14ac:dyDescent="0.25">
      <c r="B23" s="321" t="s">
        <v>327</v>
      </c>
      <c r="C23" s="168" t="s">
        <v>6</v>
      </c>
      <c r="D23" s="171" t="s">
        <v>7</v>
      </c>
      <c r="E23" s="200" t="s">
        <v>1</v>
      </c>
      <c r="F23" s="189">
        <v>10</v>
      </c>
      <c r="G23" s="268"/>
      <c r="H23" s="186">
        <f>F23*G23</f>
        <v>0</v>
      </c>
      <c r="J23" s="9"/>
    </row>
    <row r="24" spans="2:10" x14ac:dyDescent="0.25">
      <c r="B24" s="321" t="s">
        <v>435</v>
      </c>
      <c r="C24" s="168" t="s">
        <v>10</v>
      </c>
      <c r="D24" s="171" t="s">
        <v>11</v>
      </c>
      <c r="E24" s="200" t="s">
        <v>1</v>
      </c>
      <c r="F24" s="189">
        <v>4</v>
      </c>
      <c r="G24" s="268"/>
      <c r="H24" s="186">
        <f t="shared" ref="H24:H25" si="0">F24*G24</f>
        <v>0</v>
      </c>
      <c r="J24" s="9"/>
    </row>
    <row r="25" spans="2:10" x14ac:dyDescent="0.25">
      <c r="B25" s="322" t="s">
        <v>436</v>
      </c>
      <c r="C25" s="169" t="s">
        <v>8</v>
      </c>
      <c r="D25" s="172" t="s">
        <v>9</v>
      </c>
      <c r="E25" s="201" t="s">
        <v>1</v>
      </c>
      <c r="F25" s="190">
        <v>4</v>
      </c>
      <c r="G25" s="269"/>
      <c r="H25" s="187">
        <f t="shared" si="0"/>
        <v>0</v>
      </c>
      <c r="J25" s="9"/>
    </row>
    <row r="26" spans="2:10" ht="11.25" customHeight="1" x14ac:dyDescent="0.25">
      <c r="B26" s="323"/>
      <c r="C26" s="28"/>
      <c r="D26" s="228"/>
      <c r="E26" s="18"/>
      <c r="F26" s="28"/>
      <c r="G26" s="270"/>
      <c r="H26" s="31"/>
    </row>
    <row r="27" spans="2:10" s="54" customFormat="1" ht="15.75" x14ac:dyDescent="0.25">
      <c r="B27" s="50" t="s">
        <v>329</v>
      </c>
      <c r="C27" s="56" t="s">
        <v>17</v>
      </c>
      <c r="D27" s="51" t="s">
        <v>18</v>
      </c>
      <c r="E27" s="49"/>
      <c r="F27" s="57"/>
      <c r="G27" s="265"/>
      <c r="H27" s="53">
        <f>H28+H33</f>
        <v>0</v>
      </c>
    </row>
    <row r="28" spans="2:10" x14ac:dyDescent="0.25">
      <c r="B28" s="319" t="s">
        <v>330</v>
      </c>
      <c r="C28" s="17" t="s">
        <v>19</v>
      </c>
      <c r="D28" s="15" t="s">
        <v>20</v>
      </c>
      <c r="E28" s="19"/>
      <c r="F28" s="22"/>
      <c r="G28" s="266"/>
      <c r="H28" s="30">
        <f>SUM(H29:H31)</f>
        <v>0</v>
      </c>
    </row>
    <row r="29" spans="2:10" x14ac:dyDescent="0.25">
      <c r="B29" s="320" t="s">
        <v>331</v>
      </c>
      <c r="C29" s="167" t="s">
        <v>280</v>
      </c>
      <c r="D29" s="170" t="s">
        <v>21</v>
      </c>
      <c r="E29" s="199" t="s">
        <v>13</v>
      </c>
      <c r="F29" s="188">
        <v>80</v>
      </c>
      <c r="G29" s="267"/>
      <c r="H29" s="185">
        <f>F29*G29</f>
        <v>0</v>
      </c>
    </row>
    <row r="30" spans="2:10" x14ac:dyDescent="0.25">
      <c r="B30" s="321" t="s">
        <v>332</v>
      </c>
      <c r="C30" s="168" t="s">
        <v>281</v>
      </c>
      <c r="D30" s="171" t="s">
        <v>22</v>
      </c>
      <c r="E30" s="200" t="s">
        <v>13</v>
      </c>
      <c r="F30" s="189">
        <v>50</v>
      </c>
      <c r="G30" s="268"/>
      <c r="H30" s="186">
        <f>F30*G30</f>
        <v>0</v>
      </c>
    </row>
    <row r="31" spans="2:10" x14ac:dyDescent="0.25">
      <c r="B31" s="322" t="s">
        <v>333</v>
      </c>
      <c r="C31" s="169" t="s">
        <v>23</v>
      </c>
      <c r="D31" s="172" t="s">
        <v>24</v>
      </c>
      <c r="E31" s="201" t="s">
        <v>13</v>
      </c>
      <c r="F31" s="190">
        <f>F30+F29</f>
        <v>130</v>
      </c>
      <c r="G31" s="269"/>
      <c r="H31" s="187">
        <f>F31*G31</f>
        <v>0</v>
      </c>
    </row>
    <row r="32" spans="2:10" x14ac:dyDescent="0.25">
      <c r="B32" s="323"/>
      <c r="C32" s="28"/>
      <c r="D32" s="228"/>
      <c r="E32" s="18"/>
      <c r="F32" s="28"/>
      <c r="G32" s="270"/>
      <c r="H32" s="31"/>
    </row>
    <row r="33" spans="2:10" x14ac:dyDescent="0.25">
      <c r="B33" s="319" t="s">
        <v>334</v>
      </c>
      <c r="C33" s="17" t="s">
        <v>26</v>
      </c>
      <c r="D33" s="15" t="s">
        <v>27</v>
      </c>
      <c r="E33" s="19"/>
      <c r="F33" s="22"/>
      <c r="G33" s="266"/>
      <c r="H33" s="30">
        <f>SUM(H34:H38)</f>
        <v>0</v>
      </c>
    </row>
    <row r="34" spans="2:10" x14ac:dyDescent="0.25">
      <c r="B34" s="320" t="s">
        <v>491</v>
      </c>
      <c r="C34" s="167" t="s">
        <v>28</v>
      </c>
      <c r="D34" s="170" t="s">
        <v>29</v>
      </c>
      <c r="E34" s="199" t="s">
        <v>14</v>
      </c>
      <c r="F34" s="188">
        <v>47.01</v>
      </c>
      <c r="G34" s="267"/>
      <c r="H34" s="185">
        <f>F34*G34</f>
        <v>0</v>
      </c>
      <c r="J34" s="9"/>
    </row>
    <row r="35" spans="2:10" x14ac:dyDescent="0.25">
      <c r="B35" s="321" t="s">
        <v>492</v>
      </c>
      <c r="C35" s="168" t="s">
        <v>30</v>
      </c>
      <c r="D35" s="171" t="s">
        <v>31</v>
      </c>
      <c r="E35" s="200" t="s">
        <v>13</v>
      </c>
      <c r="F35" s="189">
        <v>209.98</v>
      </c>
      <c r="G35" s="268"/>
      <c r="H35" s="186">
        <f>F35*G35</f>
        <v>0</v>
      </c>
    </row>
    <row r="36" spans="2:10" x14ac:dyDescent="0.25">
      <c r="B36" s="321" t="s">
        <v>493</v>
      </c>
      <c r="C36" s="168" t="s">
        <v>282</v>
      </c>
      <c r="D36" s="171" t="s">
        <v>32</v>
      </c>
      <c r="E36" s="200" t="s">
        <v>33</v>
      </c>
      <c r="F36" s="189">
        <v>47.01</v>
      </c>
      <c r="G36" s="268"/>
      <c r="H36" s="186">
        <f>F36*G36</f>
        <v>0</v>
      </c>
    </row>
    <row r="37" spans="2:10" x14ac:dyDescent="0.25">
      <c r="B37" s="321" t="s">
        <v>494</v>
      </c>
      <c r="C37" s="168" t="s">
        <v>283</v>
      </c>
      <c r="D37" s="171" t="s">
        <v>34</v>
      </c>
      <c r="E37" s="200" t="s">
        <v>25</v>
      </c>
      <c r="F37" s="189">
        <v>209.98</v>
      </c>
      <c r="G37" s="268"/>
      <c r="H37" s="186">
        <f>F37*G37</f>
        <v>0</v>
      </c>
    </row>
    <row r="38" spans="2:10" x14ac:dyDescent="0.25">
      <c r="B38" s="322" t="s">
        <v>542</v>
      </c>
      <c r="C38" s="169"/>
      <c r="D38" s="172" t="s">
        <v>543</v>
      </c>
      <c r="E38" s="201" t="s">
        <v>535</v>
      </c>
      <c r="F38" s="190">
        <v>15</v>
      </c>
      <c r="G38" s="269"/>
      <c r="H38" s="187">
        <f>F38*G38</f>
        <v>0</v>
      </c>
    </row>
    <row r="39" spans="2:10" ht="10.5" customHeight="1" x14ac:dyDescent="0.25">
      <c r="B39" s="323"/>
      <c r="C39" s="28"/>
      <c r="D39" s="228"/>
      <c r="E39" s="18"/>
      <c r="F39" s="28"/>
      <c r="G39" s="270"/>
      <c r="H39" s="31"/>
    </row>
    <row r="40" spans="2:10" s="54" customFormat="1" ht="15.75" x14ac:dyDescent="0.25">
      <c r="B40" s="50" t="s">
        <v>382</v>
      </c>
      <c r="C40" s="56" t="s">
        <v>38</v>
      </c>
      <c r="D40" s="51" t="s">
        <v>317</v>
      </c>
      <c r="E40" s="49"/>
      <c r="F40" s="52"/>
      <c r="G40" s="265"/>
      <c r="H40" s="53">
        <f>H41</f>
        <v>0</v>
      </c>
    </row>
    <row r="41" spans="2:10" x14ac:dyDescent="0.25">
      <c r="B41" s="319" t="s">
        <v>335</v>
      </c>
      <c r="C41" s="17" t="s">
        <v>40</v>
      </c>
      <c r="D41" s="15" t="s">
        <v>390</v>
      </c>
      <c r="E41" s="19"/>
      <c r="F41" s="21"/>
      <c r="G41" s="266"/>
      <c r="H41" s="30">
        <f>SUM(H42:H59)</f>
        <v>0</v>
      </c>
    </row>
    <row r="42" spans="2:10" x14ac:dyDescent="0.25">
      <c r="B42" s="324" t="s">
        <v>336</v>
      </c>
      <c r="C42" s="167" t="s">
        <v>36</v>
      </c>
      <c r="D42" s="173" t="s">
        <v>37</v>
      </c>
      <c r="E42" s="179" t="s">
        <v>13</v>
      </c>
      <c r="F42" s="205">
        <v>122.78</v>
      </c>
      <c r="G42" s="267"/>
      <c r="H42" s="185">
        <f t="shared" ref="H42:H58" si="1">F42*G42</f>
        <v>0</v>
      </c>
    </row>
    <row r="43" spans="2:10" x14ac:dyDescent="0.25">
      <c r="B43" s="325" t="s">
        <v>337</v>
      </c>
      <c r="C43" s="168" t="s">
        <v>115</v>
      </c>
      <c r="D43" s="174" t="s">
        <v>116</v>
      </c>
      <c r="E43" s="180" t="s">
        <v>12</v>
      </c>
      <c r="F43" s="206">
        <v>1</v>
      </c>
      <c r="G43" s="268"/>
      <c r="H43" s="186">
        <f t="shared" si="1"/>
        <v>0</v>
      </c>
    </row>
    <row r="44" spans="2:10" x14ac:dyDescent="0.25">
      <c r="B44" s="325" t="s">
        <v>338</v>
      </c>
      <c r="C44" s="168" t="s">
        <v>117</v>
      </c>
      <c r="D44" s="174" t="s">
        <v>118</v>
      </c>
      <c r="E44" s="180" t="s">
        <v>14</v>
      </c>
      <c r="F44" s="206">
        <v>145</v>
      </c>
      <c r="G44" s="268"/>
      <c r="H44" s="186">
        <f t="shared" si="1"/>
        <v>0</v>
      </c>
    </row>
    <row r="45" spans="2:10" x14ac:dyDescent="0.25">
      <c r="B45" s="325" t="s">
        <v>339</v>
      </c>
      <c r="C45" s="168" t="s">
        <v>69</v>
      </c>
      <c r="D45" s="174" t="s">
        <v>70</v>
      </c>
      <c r="E45" s="180" t="s">
        <v>68</v>
      </c>
      <c r="F45" s="206">
        <v>1782.56</v>
      </c>
      <c r="G45" s="268"/>
      <c r="H45" s="186">
        <f t="shared" si="1"/>
        <v>0</v>
      </c>
    </row>
    <row r="46" spans="2:10" x14ac:dyDescent="0.25">
      <c r="B46" s="325" t="s">
        <v>340</v>
      </c>
      <c r="C46" s="168" t="s">
        <v>80</v>
      </c>
      <c r="D46" s="174" t="s">
        <v>81</v>
      </c>
      <c r="E46" s="180" t="s">
        <v>15</v>
      </c>
      <c r="F46" s="206">
        <v>89.14</v>
      </c>
      <c r="G46" s="268"/>
      <c r="H46" s="186">
        <f t="shared" ref="H46" si="2">F46*G46</f>
        <v>0</v>
      </c>
    </row>
    <row r="47" spans="2:10" x14ac:dyDescent="0.25">
      <c r="B47" s="325" t="s">
        <v>341</v>
      </c>
      <c r="C47" s="168" t="s">
        <v>72</v>
      </c>
      <c r="D47" s="174" t="s">
        <v>73</v>
      </c>
      <c r="E47" s="180" t="s">
        <v>15</v>
      </c>
      <c r="F47" s="206">
        <v>8.57</v>
      </c>
      <c r="G47" s="268"/>
      <c r="H47" s="186">
        <f t="shared" si="1"/>
        <v>0</v>
      </c>
    </row>
    <row r="48" spans="2:10" x14ac:dyDescent="0.25">
      <c r="B48" s="325" t="s">
        <v>342</v>
      </c>
      <c r="C48" s="168" t="s">
        <v>78</v>
      </c>
      <c r="D48" s="174" t="s">
        <v>79</v>
      </c>
      <c r="E48" s="180" t="s">
        <v>15</v>
      </c>
      <c r="F48" s="206">
        <v>67.52</v>
      </c>
      <c r="G48" s="268"/>
      <c r="H48" s="186">
        <f t="shared" si="1"/>
        <v>0</v>
      </c>
    </row>
    <row r="49" spans="2:8" x14ac:dyDescent="0.25">
      <c r="B49" s="325" t="s">
        <v>343</v>
      </c>
      <c r="C49" s="168" t="s">
        <v>91</v>
      </c>
      <c r="D49" s="174" t="s">
        <v>92</v>
      </c>
      <c r="E49" s="180" t="s">
        <v>13</v>
      </c>
      <c r="F49" s="206">
        <v>96.39</v>
      </c>
      <c r="G49" s="268"/>
      <c r="H49" s="186">
        <f t="shared" si="1"/>
        <v>0</v>
      </c>
    </row>
    <row r="50" spans="2:8" x14ac:dyDescent="0.25">
      <c r="B50" s="325" t="s">
        <v>344</v>
      </c>
      <c r="C50" s="168" t="s">
        <v>74</v>
      </c>
      <c r="D50" s="174" t="s">
        <v>75</v>
      </c>
      <c r="E50" s="180" t="s">
        <v>15</v>
      </c>
      <c r="F50" s="206">
        <v>62.89</v>
      </c>
      <c r="G50" s="268"/>
      <c r="H50" s="186">
        <f t="shared" si="1"/>
        <v>0</v>
      </c>
    </row>
    <row r="51" spans="2:8" x14ac:dyDescent="0.25">
      <c r="B51" s="325" t="s">
        <v>345</v>
      </c>
      <c r="C51" s="168" t="s">
        <v>113</v>
      </c>
      <c r="D51" s="174" t="s">
        <v>114</v>
      </c>
      <c r="E51" s="180" t="s">
        <v>13</v>
      </c>
      <c r="F51" s="206">
        <f>F42</f>
        <v>122.78</v>
      </c>
      <c r="G51" s="268"/>
      <c r="H51" s="186">
        <f t="shared" si="1"/>
        <v>0</v>
      </c>
    </row>
    <row r="52" spans="2:8" x14ac:dyDescent="0.25">
      <c r="B52" s="325" t="s">
        <v>346</v>
      </c>
      <c r="C52" s="168" t="s">
        <v>111</v>
      </c>
      <c r="D52" s="174" t="s">
        <v>112</v>
      </c>
      <c r="E52" s="180" t="s">
        <v>15</v>
      </c>
      <c r="F52" s="206">
        <f>F42*0.1</f>
        <v>12.278</v>
      </c>
      <c r="G52" s="268"/>
      <c r="H52" s="186">
        <f t="shared" ref="H52" si="3">F52*G52</f>
        <v>0</v>
      </c>
    </row>
    <row r="53" spans="2:8" x14ac:dyDescent="0.25">
      <c r="B53" s="325" t="s">
        <v>347</v>
      </c>
      <c r="C53" s="168" t="s">
        <v>100</v>
      </c>
      <c r="D53" s="174" t="s">
        <v>101</v>
      </c>
      <c r="E53" s="180" t="s">
        <v>57</v>
      </c>
      <c r="F53" s="206">
        <v>270.36</v>
      </c>
      <c r="G53" s="268"/>
      <c r="H53" s="186">
        <f t="shared" si="1"/>
        <v>0</v>
      </c>
    </row>
    <row r="54" spans="2:8" x14ac:dyDescent="0.25">
      <c r="B54" s="325" t="s">
        <v>348</v>
      </c>
      <c r="C54" s="168" t="s">
        <v>96</v>
      </c>
      <c r="D54" s="174" t="s">
        <v>97</v>
      </c>
      <c r="E54" s="180" t="s">
        <v>57</v>
      </c>
      <c r="F54" s="206">
        <v>1535</v>
      </c>
      <c r="G54" s="268"/>
      <c r="H54" s="186">
        <f t="shared" si="1"/>
        <v>0</v>
      </c>
    </row>
    <row r="55" spans="2:8" x14ac:dyDescent="0.25">
      <c r="B55" s="325" t="s">
        <v>349</v>
      </c>
      <c r="C55" s="168" t="s">
        <v>98</v>
      </c>
      <c r="D55" s="174" t="s">
        <v>99</v>
      </c>
      <c r="E55" s="180" t="s">
        <v>57</v>
      </c>
      <c r="F55" s="206">
        <v>572</v>
      </c>
      <c r="G55" s="268"/>
      <c r="H55" s="186">
        <f t="shared" si="1"/>
        <v>0</v>
      </c>
    </row>
    <row r="56" spans="2:8" x14ac:dyDescent="0.25">
      <c r="B56" s="325" t="s">
        <v>391</v>
      </c>
      <c r="C56" s="168" t="s">
        <v>107</v>
      </c>
      <c r="D56" s="174" t="s">
        <v>108</v>
      </c>
      <c r="E56" s="180" t="s">
        <v>15</v>
      </c>
      <c r="F56" s="206">
        <v>8</v>
      </c>
      <c r="G56" s="268"/>
      <c r="H56" s="186">
        <f t="shared" si="1"/>
        <v>0</v>
      </c>
    </row>
    <row r="57" spans="2:8" x14ac:dyDescent="0.25">
      <c r="B57" s="325" t="s">
        <v>392</v>
      </c>
      <c r="C57" s="168" t="s">
        <v>103</v>
      </c>
      <c r="D57" s="174" t="s">
        <v>104</v>
      </c>
      <c r="E57" s="180" t="s">
        <v>15</v>
      </c>
      <c r="F57" s="206">
        <v>12.98</v>
      </c>
      <c r="G57" s="268"/>
      <c r="H57" s="186">
        <f t="shared" ref="H57" si="4">F57*G57</f>
        <v>0</v>
      </c>
    </row>
    <row r="58" spans="2:8" x14ac:dyDescent="0.25">
      <c r="B58" s="325" t="s">
        <v>393</v>
      </c>
      <c r="C58" s="168" t="s">
        <v>109</v>
      </c>
      <c r="D58" s="174" t="s">
        <v>110</v>
      </c>
      <c r="E58" s="180" t="s">
        <v>15</v>
      </c>
      <c r="F58" s="206">
        <f>F57+F56</f>
        <v>20.98</v>
      </c>
      <c r="G58" s="268"/>
      <c r="H58" s="186">
        <f t="shared" si="1"/>
        <v>0</v>
      </c>
    </row>
    <row r="59" spans="2:8" x14ac:dyDescent="0.25">
      <c r="B59" s="326" t="s">
        <v>394</v>
      </c>
      <c r="C59" s="169" t="s">
        <v>182</v>
      </c>
      <c r="D59" s="175" t="s">
        <v>183</v>
      </c>
      <c r="E59" s="181" t="s">
        <v>13</v>
      </c>
      <c r="F59" s="207">
        <f>F49</f>
        <v>96.39</v>
      </c>
      <c r="G59" s="269"/>
      <c r="H59" s="187">
        <f t="shared" ref="H59" si="5">F59*G59</f>
        <v>0</v>
      </c>
    </row>
    <row r="60" spans="2:8" ht="10.5" customHeight="1" x14ac:dyDescent="0.25">
      <c r="B60" s="323"/>
      <c r="C60" s="28"/>
      <c r="D60" s="228"/>
      <c r="E60" s="18"/>
      <c r="F60" s="28"/>
      <c r="G60" s="270"/>
      <c r="H60" s="31"/>
    </row>
    <row r="61" spans="2:8" s="54" customFormat="1" ht="15.75" x14ac:dyDescent="0.25">
      <c r="B61" s="50" t="s">
        <v>383</v>
      </c>
      <c r="C61" s="58" t="s">
        <v>48</v>
      </c>
      <c r="D61" s="51" t="s">
        <v>318</v>
      </c>
      <c r="E61" s="49"/>
      <c r="F61" s="52"/>
      <c r="G61" s="265"/>
      <c r="H61" s="53">
        <f>H62</f>
        <v>0</v>
      </c>
    </row>
    <row r="62" spans="2:8" x14ac:dyDescent="0.25">
      <c r="B62" s="319" t="s">
        <v>350</v>
      </c>
      <c r="C62" s="17" t="s">
        <v>49</v>
      </c>
      <c r="D62" s="15" t="s">
        <v>319</v>
      </c>
      <c r="E62" s="19"/>
      <c r="F62" s="21"/>
      <c r="G62" s="266"/>
      <c r="H62" s="30">
        <f>SUM(H63:H69)</f>
        <v>0</v>
      </c>
    </row>
    <row r="63" spans="2:8" x14ac:dyDescent="0.25">
      <c r="B63" s="324" t="s">
        <v>351</v>
      </c>
      <c r="C63" s="167" t="s">
        <v>93</v>
      </c>
      <c r="D63" s="176" t="s">
        <v>94</v>
      </c>
      <c r="E63" s="179" t="s">
        <v>13</v>
      </c>
      <c r="F63" s="205">
        <v>244.53</v>
      </c>
      <c r="G63" s="267"/>
      <c r="H63" s="185">
        <f t="shared" ref="H63:H69" si="6">F63*G63</f>
        <v>0</v>
      </c>
    </row>
    <row r="64" spans="2:8" x14ac:dyDescent="0.25">
      <c r="B64" s="325" t="s">
        <v>352</v>
      </c>
      <c r="C64" s="168" t="s">
        <v>96</v>
      </c>
      <c r="D64" s="177" t="s">
        <v>97</v>
      </c>
      <c r="E64" s="180" t="s">
        <v>57</v>
      </c>
      <c r="F64" s="206">
        <v>2465.5</v>
      </c>
      <c r="G64" s="268"/>
      <c r="H64" s="186">
        <f t="shared" si="6"/>
        <v>0</v>
      </c>
    </row>
    <row r="65" spans="2:8" x14ac:dyDescent="0.25">
      <c r="B65" s="325" t="s">
        <v>353</v>
      </c>
      <c r="C65" s="168" t="s">
        <v>98</v>
      </c>
      <c r="D65" s="177" t="s">
        <v>99</v>
      </c>
      <c r="E65" s="180" t="s">
        <v>57</v>
      </c>
      <c r="F65" s="206">
        <v>878.8</v>
      </c>
      <c r="G65" s="268"/>
      <c r="H65" s="186">
        <f t="shared" si="6"/>
        <v>0</v>
      </c>
    </row>
    <row r="66" spans="2:8" x14ac:dyDescent="0.25">
      <c r="B66" s="325" t="s">
        <v>354</v>
      </c>
      <c r="C66" s="168" t="s">
        <v>105</v>
      </c>
      <c r="D66" s="177" t="s">
        <v>106</v>
      </c>
      <c r="E66" s="180" t="s">
        <v>15</v>
      </c>
      <c r="F66" s="206">
        <v>42.55</v>
      </c>
      <c r="G66" s="268"/>
      <c r="H66" s="186">
        <f t="shared" si="6"/>
        <v>0</v>
      </c>
    </row>
    <row r="67" spans="2:8" x14ac:dyDescent="0.25">
      <c r="B67" s="325" t="s">
        <v>355</v>
      </c>
      <c r="C67" s="168" t="s">
        <v>109</v>
      </c>
      <c r="D67" s="177" t="s">
        <v>110</v>
      </c>
      <c r="E67" s="180" t="s">
        <v>15</v>
      </c>
      <c r="F67" s="206">
        <f>F66</f>
        <v>42.55</v>
      </c>
      <c r="G67" s="268"/>
      <c r="H67" s="186">
        <f t="shared" si="6"/>
        <v>0</v>
      </c>
    </row>
    <row r="68" spans="2:8" x14ac:dyDescent="0.25">
      <c r="B68" s="325" t="s">
        <v>356</v>
      </c>
      <c r="C68" s="168" t="s">
        <v>84</v>
      </c>
      <c r="D68" s="177" t="s">
        <v>85</v>
      </c>
      <c r="E68" s="180" t="s">
        <v>86</v>
      </c>
      <c r="F68" s="183">
        <v>254.16</v>
      </c>
      <c r="G68" s="268"/>
      <c r="H68" s="186">
        <f t="shared" si="6"/>
        <v>0</v>
      </c>
    </row>
    <row r="69" spans="2:8" x14ac:dyDescent="0.25">
      <c r="B69" s="326" t="s">
        <v>357</v>
      </c>
      <c r="C69" s="169" t="s">
        <v>87</v>
      </c>
      <c r="D69" s="178" t="s">
        <v>88</v>
      </c>
      <c r="E69" s="181" t="s">
        <v>15</v>
      </c>
      <c r="F69" s="184">
        <v>127.08</v>
      </c>
      <c r="G69" s="269"/>
      <c r="H69" s="187">
        <f t="shared" si="6"/>
        <v>0</v>
      </c>
    </row>
    <row r="70" spans="2:8" ht="11.25" customHeight="1" x14ac:dyDescent="0.25">
      <c r="B70" s="323"/>
      <c r="C70" s="28"/>
      <c r="D70" s="228"/>
      <c r="E70" s="18"/>
      <c r="F70" s="28"/>
      <c r="G70" s="270"/>
      <c r="H70" s="31"/>
    </row>
    <row r="71" spans="2:8" s="54" customFormat="1" ht="17.25" customHeight="1" x14ac:dyDescent="0.25">
      <c r="B71" s="50" t="s">
        <v>384</v>
      </c>
      <c r="C71" s="58" t="s">
        <v>63</v>
      </c>
      <c r="D71" s="51" t="s">
        <v>320</v>
      </c>
      <c r="E71" s="49"/>
      <c r="F71" s="52"/>
      <c r="G71" s="265"/>
      <c r="H71" s="53">
        <f>SUM(H72:H74)</f>
        <v>0</v>
      </c>
    </row>
    <row r="72" spans="2:8" x14ac:dyDescent="0.25">
      <c r="B72" s="324" t="s">
        <v>358</v>
      </c>
      <c r="C72" s="167" t="s">
        <v>122</v>
      </c>
      <c r="D72" s="229" t="s">
        <v>123</v>
      </c>
      <c r="E72" s="179" t="s">
        <v>13</v>
      </c>
      <c r="F72" s="182">
        <v>91.94</v>
      </c>
      <c r="G72" s="267"/>
      <c r="H72" s="185">
        <f>F72*G72</f>
        <v>0</v>
      </c>
    </row>
    <row r="73" spans="2:8" x14ac:dyDescent="0.25">
      <c r="B73" s="325" t="s">
        <v>359</v>
      </c>
      <c r="C73" s="168" t="s">
        <v>124</v>
      </c>
      <c r="D73" s="230" t="s">
        <v>125</v>
      </c>
      <c r="E73" s="180" t="s">
        <v>13</v>
      </c>
      <c r="F73" s="183">
        <v>208.94</v>
      </c>
      <c r="G73" s="268"/>
      <c r="H73" s="186">
        <f>F73*G73</f>
        <v>0</v>
      </c>
    </row>
    <row r="74" spans="2:8" x14ac:dyDescent="0.25">
      <c r="B74" s="326" t="s">
        <v>495</v>
      </c>
      <c r="C74" s="169" t="s">
        <v>126</v>
      </c>
      <c r="D74" s="231" t="s">
        <v>127</v>
      </c>
      <c r="E74" s="181" t="s">
        <v>15</v>
      </c>
      <c r="F74" s="184">
        <v>5.82</v>
      </c>
      <c r="G74" s="269"/>
      <c r="H74" s="187">
        <f>F74*G74</f>
        <v>0</v>
      </c>
    </row>
    <row r="75" spans="2:8" ht="10.5" customHeight="1" x14ac:dyDescent="0.25">
      <c r="B75" s="323"/>
      <c r="C75" s="28"/>
      <c r="D75" s="228"/>
      <c r="E75" s="18"/>
      <c r="F75" s="28"/>
      <c r="G75" s="270"/>
      <c r="H75" s="31"/>
    </row>
    <row r="76" spans="2:8" s="54" customFormat="1" ht="15.75" x14ac:dyDescent="0.25">
      <c r="B76" s="50" t="s">
        <v>385</v>
      </c>
      <c r="C76" s="58" t="s">
        <v>71</v>
      </c>
      <c r="D76" s="51" t="s">
        <v>321</v>
      </c>
      <c r="E76" s="51"/>
      <c r="F76" s="52"/>
      <c r="G76" s="265"/>
      <c r="H76" s="53">
        <f>SUM(H77:H88)</f>
        <v>0</v>
      </c>
    </row>
    <row r="77" spans="2:8" x14ac:dyDescent="0.25">
      <c r="B77" s="324" t="s">
        <v>360</v>
      </c>
      <c r="C77" s="167" t="s">
        <v>141</v>
      </c>
      <c r="D77" s="176" t="s">
        <v>142</v>
      </c>
      <c r="E77" s="192" t="s">
        <v>13</v>
      </c>
      <c r="F77" s="182">
        <f>(F73+F72)*2</f>
        <v>601.76</v>
      </c>
      <c r="G77" s="267"/>
      <c r="H77" s="185">
        <f t="shared" ref="H77:H88" si="7">F77*G77</f>
        <v>0</v>
      </c>
    </row>
    <row r="78" spans="2:8" x14ac:dyDescent="0.25">
      <c r="B78" s="325" t="s">
        <v>361</v>
      </c>
      <c r="C78" s="168" t="s">
        <v>143</v>
      </c>
      <c r="D78" s="177" t="s">
        <v>144</v>
      </c>
      <c r="E78" s="193" t="s">
        <v>13</v>
      </c>
      <c r="F78" s="183">
        <f>F73</f>
        <v>208.94</v>
      </c>
      <c r="G78" s="268"/>
      <c r="H78" s="186">
        <f t="shared" si="7"/>
        <v>0</v>
      </c>
    </row>
    <row r="79" spans="2:8" x14ac:dyDescent="0.25">
      <c r="B79" s="325" t="s">
        <v>362</v>
      </c>
      <c r="C79" s="168" t="s">
        <v>145</v>
      </c>
      <c r="D79" s="177" t="s">
        <v>146</v>
      </c>
      <c r="E79" s="193" t="s">
        <v>13</v>
      </c>
      <c r="F79" s="183">
        <f>F78</f>
        <v>208.94</v>
      </c>
      <c r="G79" s="268"/>
      <c r="H79" s="186">
        <f t="shared" si="7"/>
        <v>0</v>
      </c>
    </row>
    <row r="80" spans="2:8" x14ac:dyDescent="0.25">
      <c r="B80" s="325" t="s">
        <v>373</v>
      </c>
      <c r="C80" s="168" t="s">
        <v>147</v>
      </c>
      <c r="D80" s="177" t="s">
        <v>148</v>
      </c>
      <c r="E80" s="193" t="s">
        <v>13</v>
      </c>
      <c r="F80" s="183">
        <f>F77</f>
        <v>601.76</v>
      </c>
      <c r="G80" s="268"/>
      <c r="H80" s="186">
        <f t="shared" si="7"/>
        <v>0</v>
      </c>
    </row>
    <row r="81" spans="2:8" x14ac:dyDescent="0.25">
      <c r="B81" s="325" t="s">
        <v>395</v>
      </c>
      <c r="C81" s="168" t="s">
        <v>135</v>
      </c>
      <c r="D81" s="177" t="s">
        <v>136</v>
      </c>
      <c r="E81" s="193" t="s">
        <v>15</v>
      </c>
      <c r="F81" s="183">
        <v>12.77</v>
      </c>
      <c r="G81" s="268"/>
      <c r="H81" s="186">
        <f t="shared" si="7"/>
        <v>0</v>
      </c>
    </row>
    <row r="82" spans="2:8" x14ac:dyDescent="0.25">
      <c r="B82" s="325" t="s">
        <v>396</v>
      </c>
      <c r="C82" s="168" t="s">
        <v>151</v>
      </c>
      <c r="D82" s="177" t="s">
        <v>152</v>
      </c>
      <c r="E82" s="193" t="s">
        <v>13</v>
      </c>
      <c r="F82" s="183">
        <f>F79</f>
        <v>208.94</v>
      </c>
      <c r="G82" s="268"/>
      <c r="H82" s="186">
        <f t="shared" si="7"/>
        <v>0</v>
      </c>
    </row>
    <row r="83" spans="2:8" ht="27.6" customHeight="1" x14ac:dyDescent="0.25">
      <c r="B83" s="325" t="s">
        <v>397</v>
      </c>
      <c r="C83" s="168" t="s">
        <v>156</v>
      </c>
      <c r="D83" s="177" t="s">
        <v>157</v>
      </c>
      <c r="E83" s="193" t="s">
        <v>13</v>
      </c>
      <c r="F83" s="183">
        <v>110.92</v>
      </c>
      <c r="G83" s="268"/>
      <c r="H83" s="186">
        <f t="shared" si="7"/>
        <v>0</v>
      </c>
    </row>
    <row r="84" spans="2:8" ht="30" x14ac:dyDescent="0.25">
      <c r="B84" s="325" t="s">
        <v>398</v>
      </c>
      <c r="C84" s="168" t="s">
        <v>158</v>
      </c>
      <c r="D84" s="177" t="s">
        <v>159</v>
      </c>
      <c r="E84" s="193" t="s">
        <v>14</v>
      </c>
      <c r="F84" s="183">
        <v>112.28</v>
      </c>
      <c r="G84" s="268"/>
      <c r="H84" s="186">
        <f t="shared" si="7"/>
        <v>0</v>
      </c>
    </row>
    <row r="85" spans="2:8" x14ac:dyDescent="0.25">
      <c r="B85" s="325" t="s">
        <v>399</v>
      </c>
      <c r="C85" s="168" t="s">
        <v>161</v>
      </c>
      <c r="D85" s="177" t="s">
        <v>276</v>
      </c>
      <c r="E85" s="193" t="s">
        <v>13</v>
      </c>
      <c r="F85" s="183">
        <f>F83</f>
        <v>110.92</v>
      </c>
      <c r="G85" s="268"/>
      <c r="H85" s="186">
        <f t="shared" si="7"/>
        <v>0</v>
      </c>
    </row>
    <row r="86" spans="2:8" ht="30" x14ac:dyDescent="0.25">
      <c r="B86" s="325" t="s">
        <v>400</v>
      </c>
      <c r="C86" s="168" t="s">
        <v>154</v>
      </c>
      <c r="D86" s="177" t="s">
        <v>155</v>
      </c>
      <c r="E86" s="193" t="s">
        <v>13</v>
      </c>
      <c r="F86" s="183">
        <f>F80</f>
        <v>601.76</v>
      </c>
      <c r="G86" s="268"/>
      <c r="H86" s="186">
        <f t="shared" si="7"/>
        <v>0</v>
      </c>
    </row>
    <row r="87" spans="2:8" x14ac:dyDescent="0.25">
      <c r="B87" s="325" t="s">
        <v>433</v>
      </c>
      <c r="C87" s="191" t="s">
        <v>160</v>
      </c>
      <c r="D87" s="177" t="s">
        <v>275</v>
      </c>
      <c r="E87" s="193" t="s">
        <v>14</v>
      </c>
      <c r="F87" s="183">
        <v>22.36</v>
      </c>
      <c r="G87" s="268"/>
      <c r="H87" s="186">
        <f t="shared" si="7"/>
        <v>0</v>
      </c>
    </row>
    <row r="88" spans="2:8" ht="14.45" customHeight="1" x14ac:dyDescent="0.25">
      <c r="B88" s="326" t="s">
        <v>434</v>
      </c>
      <c r="C88" s="169" t="s">
        <v>172</v>
      </c>
      <c r="D88" s="178" t="s">
        <v>173</v>
      </c>
      <c r="E88" s="194" t="s">
        <v>14</v>
      </c>
      <c r="F88" s="184">
        <v>113.6</v>
      </c>
      <c r="G88" s="269"/>
      <c r="H88" s="187">
        <f t="shared" si="7"/>
        <v>0</v>
      </c>
    </row>
    <row r="89" spans="2:8" ht="9" customHeight="1" x14ac:dyDescent="0.25">
      <c r="B89" s="323"/>
      <c r="C89" s="28"/>
      <c r="D89" s="228"/>
      <c r="E89" s="18"/>
      <c r="F89" s="28"/>
      <c r="G89" s="270"/>
      <c r="H89" s="31"/>
    </row>
    <row r="90" spans="2:8" s="54" customFormat="1" ht="15.75" x14ac:dyDescent="0.25">
      <c r="B90" s="50" t="s">
        <v>386</v>
      </c>
      <c r="C90" s="58" t="s">
        <v>76</v>
      </c>
      <c r="D90" s="51" t="s">
        <v>186</v>
      </c>
      <c r="E90" s="51"/>
      <c r="F90" s="52"/>
      <c r="G90" s="265"/>
      <c r="H90" s="53">
        <f>H91</f>
        <v>0</v>
      </c>
    </row>
    <row r="91" spans="2:8" x14ac:dyDescent="0.25">
      <c r="B91" s="319" t="s">
        <v>363</v>
      </c>
      <c r="C91" s="17" t="s">
        <v>77</v>
      </c>
      <c r="D91" s="232" t="s">
        <v>191</v>
      </c>
      <c r="E91" s="224"/>
      <c r="F91" s="21"/>
      <c r="G91" s="266"/>
      <c r="H91" s="30">
        <f>SUM(H92:H94)</f>
        <v>0</v>
      </c>
    </row>
    <row r="92" spans="2:8" x14ac:dyDescent="0.25">
      <c r="B92" s="324" t="s">
        <v>364</v>
      </c>
      <c r="C92" s="167" t="s">
        <v>187</v>
      </c>
      <c r="D92" s="176" t="s">
        <v>188</v>
      </c>
      <c r="E92" s="192" t="s">
        <v>13</v>
      </c>
      <c r="F92" s="182">
        <v>122.78</v>
      </c>
      <c r="G92" s="267"/>
      <c r="H92" s="185">
        <f>F92*G92</f>
        <v>0</v>
      </c>
    </row>
    <row r="93" spans="2:8" x14ac:dyDescent="0.25">
      <c r="B93" s="325" t="s">
        <v>405</v>
      </c>
      <c r="C93" s="168" t="s">
        <v>189</v>
      </c>
      <c r="D93" s="177" t="s">
        <v>190</v>
      </c>
      <c r="E93" s="193" t="s">
        <v>57</v>
      </c>
      <c r="F93" s="183">
        <v>226.74</v>
      </c>
      <c r="G93" s="268"/>
      <c r="H93" s="186">
        <f>F93*G93</f>
        <v>0</v>
      </c>
    </row>
    <row r="94" spans="2:8" ht="10.5" customHeight="1" x14ac:dyDescent="0.25">
      <c r="B94" s="323"/>
      <c r="C94" s="28"/>
      <c r="D94" s="228"/>
      <c r="E94" s="18"/>
      <c r="F94" s="28"/>
      <c r="G94" s="270"/>
      <c r="H94" s="31"/>
    </row>
    <row r="95" spans="2:8" s="54" customFormat="1" ht="15.75" x14ac:dyDescent="0.25">
      <c r="B95" s="50" t="s">
        <v>387</v>
      </c>
      <c r="C95" s="58" t="s">
        <v>82</v>
      </c>
      <c r="D95" s="51" t="s">
        <v>322</v>
      </c>
      <c r="E95" s="51"/>
      <c r="F95" s="52"/>
      <c r="G95" s="265"/>
      <c r="H95" s="53">
        <f>H96</f>
        <v>0</v>
      </c>
    </row>
    <row r="96" spans="2:8" x14ac:dyDescent="0.25">
      <c r="B96" s="319" t="s">
        <v>365</v>
      </c>
      <c r="C96" s="17" t="s">
        <v>83</v>
      </c>
      <c r="D96" s="232" t="s">
        <v>323</v>
      </c>
      <c r="E96" s="224"/>
      <c r="F96" s="21"/>
      <c r="G96" s="266"/>
      <c r="H96" s="30">
        <f>SUM(H97:H100)</f>
        <v>0</v>
      </c>
    </row>
    <row r="97" spans="2:8" ht="30" x14ac:dyDescent="0.25">
      <c r="B97" s="320" t="s">
        <v>366</v>
      </c>
      <c r="C97" s="196" t="s">
        <v>178</v>
      </c>
      <c r="D97" s="173" t="s">
        <v>179</v>
      </c>
      <c r="E97" s="199" t="s">
        <v>13</v>
      </c>
      <c r="F97" s="202">
        <v>151.49</v>
      </c>
      <c r="G97" s="271"/>
      <c r="H97" s="316">
        <f t="shared" ref="H97:H100" si="8">F97*G97</f>
        <v>0</v>
      </c>
    </row>
    <row r="98" spans="2:8" x14ac:dyDescent="0.25">
      <c r="B98" s="321" t="s">
        <v>496</v>
      </c>
      <c r="C98" s="197" t="s">
        <v>135</v>
      </c>
      <c r="D98" s="174" t="s">
        <v>136</v>
      </c>
      <c r="E98" s="200" t="s">
        <v>15</v>
      </c>
      <c r="F98" s="203">
        <v>15.15</v>
      </c>
      <c r="G98" s="272"/>
      <c r="H98" s="317">
        <f t="shared" si="8"/>
        <v>0</v>
      </c>
    </row>
    <row r="99" spans="2:8" ht="16.5" customHeight="1" x14ac:dyDescent="0.25">
      <c r="B99" s="321" t="s">
        <v>367</v>
      </c>
      <c r="C99" s="197" t="s">
        <v>184</v>
      </c>
      <c r="D99" s="174" t="s">
        <v>185</v>
      </c>
      <c r="E99" s="200" t="s">
        <v>13</v>
      </c>
      <c r="F99" s="203">
        <v>110.92</v>
      </c>
      <c r="G99" s="272"/>
      <c r="H99" s="317">
        <f t="shared" si="8"/>
        <v>0</v>
      </c>
    </row>
    <row r="100" spans="2:8" x14ac:dyDescent="0.25">
      <c r="B100" s="322" t="s">
        <v>371</v>
      </c>
      <c r="C100" s="198" t="s">
        <v>139</v>
      </c>
      <c r="D100" s="175" t="s">
        <v>140</v>
      </c>
      <c r="E100" s="201" t="s">
        <v>13</v>
      </c>
      <c r="F100" s="204">
        <f>F97</f>
        <v>151.49</v>
      </c>
      <c r="G100" s="273"/>
      <c r="H100" s="318">
        <f t="shared" si="8"/>
        <v>0</v>
      </c>
    </row>
    <row r="101" spans="2:8" ht="11.25" customHeight="1" x14ac:dyDescent="0.25">
      <c r="B101" s="323"/>
      <c r="C101" s="28"/>
      <c r="D101" s="228"/>
      <c r="E101" s="18"/>
      <c r="F101" s="28"/>
      <c r="G101" s="270"/>
      <c r="H101" s="31"/>
    </row>
    <row r="102" spans="2:8" s="54" customFormat="1" ht="15.75" x14ac:dyDescent="0.25">
      <c r="B102" s="50" t="s">
        <v>388</v>
      </c>
      <c r="C102" s="58" t="s">
        <v>89</v>
      </c>
      <c r="D102" s="51" t="s">
        <v>372</v>
      </c>
      <c r="E102" s="49"/>
      <c r="F102" s="52"/>
      <c r="G102" s="265"/>
      <c r="H102" s="53">
        <f>H103</f>
        <v>0</v>
      </c>
    </row>
    <row r="103" spans="2:8" x14ac:dyDescent="0.25">
      <c r="B103" s="319" t="s">
        <v>368</v>
      </c>
      <c r="C103" s="17" t="s">
        <v>90</v>
      </c>
      <c r="D103" s="15" t="s">
        <v>401</v>
      </c>
      <c r="E103" s="19"/>
      <c r="F103" s="21"/>
      <c r="G103" s="266"/>
      <c r="H103" s="30">
        <f>SUM(H104:H109)</f>
        <v>0</v>
      </c>
    </row>
    <row r="104" spans="2:8" x14ac:dyDescent="0.25">
      <c r="B104" s="324" t="s">
        <v>369</v>
      </c>
      <c r="C104" s="167" t="s">
        <v>286</v>
      </c>
      <c r="D104" s="176" t="s">
        <v>169</v>
      </c>
      <c r="E104" s="179" t="s">
        <v>13</v>
      </c>
      <c r="F104" s="182">
        <v>50.47</v>
      </c>
      <c r="G104" s="267"/>
      <c r="H104" s="185">
        <f>F104*G104</f>
        <v>0</v>
      </c>
    </row>
    <row r="105" spans="2:8" x14ac:dyDescent="0.25">
      <c r="B105" s="325" t="s">
        <v>370</v>
      </c>
      <c r="C105" s="168" t="s">
        <v>167</v>
      </c>
      <c r="D105" s="177" t="s">
        <v>168</v>
      </c>
      <c r="E105" s="180" t="s">
        <v>13</v>
      </c>
      <c r="F105" s="183">
        <v>10.79</v>
      </c>
      <c r="G105" s="268"/>
      <c r="H105" s="186">
        <f t="shared" ref="H105:H109" si="9">F105*G105</f>
        <v>0</v>
      </c>
    </row>
    <row r="106" spans="2:8" x14ac:dyDescent="0.25">
      <c r="B106" s="325" t="s">
        <v>402</v>
      </c>
      <c r="C106" s="168" t="s">
        <v>164</v>
      </c>
      <c r="D106" s="177" t="s">
        <v>285</v>
      </c>
      <c r="E106" s="180" t="s">
        <v>13</v>
      </c>
      <c r="F106" s="183">
        <v>26.66</v>
      </c>
      <c r="G106" s="268"/>
      <c r="H106" s="186">
        <f t="shared" si="9"/>
        <v>0</v>
      </c>
    </row>
    <row r="107" spans="2:8" ht="30" x14ac:dyDescent="0.25">
      <c r="B107" s="325" t="s">
        <v>403</v>
      </c>
      <c r="C107" s="168" t="s">
        <v>162</v>
      </c>
      <c r="D107" s="177" t="s">
        <v>163</v>
      </c>
      <c r="E107" s="180" t="s">
        <v>1</v>
      </c>
      <c r="F107" s="183">
        <v>1</v>
      </c>
      <c r="G107" s="268"/>
      <c r="H107" s="186">
        <f t="shared" si="9"/>
        <v>0</v>
      </c>
    </row>
    <row r="108" spans="2:8" x14ac:dyDescent="0.25">
      <c r="B108" s="325" t="s">
        <v>404</v>
      </c>
      <c r="C108" s="168" t="s">
        <v>165</v>
      </c>
      <c r="D108" s="177" t="s">
        <v>166</v>
      </c>
      <c r="E108" s="180" t="s">
        <v>14</v>
      </c>
      <c r="F108" s="183">
        <v>163.92</v>
      </c>
      <c r="G108" s="268"/>
      <c r="H108" s="186">
        <f t="shared" si="9"/>
        <v>0</v>
      </c>
    </row>
    <row r="109" spans="2:8" x14ac:dyDescent="0.25">
      <c r="B109" s="326" t="s">
        <v>406</v>
      </c>
      <c r="C109" s="169" t="s">
        <v>284</v>
      </c>
      <c r="D109" s="178" t="s">
        <v>134</v>
      </c>
      <c r="E109" s="181" t="s">
        <v>14</v>
      </c>
      <c r="F109" s="184">
        <v>57.52</v>
      </c>
      <c r="G109" s="269"/>
      <c r="H109" s="187">
        <f t="shared" si="9"/>
        <v>0</v>
      </c>
    </row>
    <row r="110" spans="2:8" ht="12" customHeight="1" x14ac:dyDescent="0.25">
      <c r="B110" s="323"/>
      <c r="C110" s="28"/>
      <c r="D110" s="228"/>
      <c r="E110" s="18"/>
      <c r="F110" s="28"/>
      <c r="G110" s="270"/>
      <c r="H110" s="31"/>
    </row>
    <row r="111" spans="2:8" s="54" customFormat="1" ht="15.75" x14ac:dyDescent="0.25">
      <c r="B111" s="50" t="s">
        <v>374</v>
      </c>
      <c r="C111" s="50">
        <v>10</v>
      </c>
      <c r="D111" s="51" t="s">
        <v>426</v>
      </c>
      <c r="E111" s="49"/>
      <c r="F111" s="52"/>
      <c r="G111" s="265"/>
      <c r="H111" s="53">
        <f>H112</f>
        <v>0</v>
      </c>
    </row>
    <row r="112" spans="2:8" x14ac:dyDescent="0.25">
      <c r="B112" s="319" t="s">
        <v>375</v>
      </c>
      <c r="C112" s="220" t="s">
        <v>95</v>
      </c>
      <c r="D112" s="15" t="s">
        <v>427</v>
      </c>
      <c r="E112" s="19"/>
      <c r="F112" s="21"/>
      <c r="G112" s="266"/>
      <c r="H112" s="30">
        <f>SUM(H113:H136)</f>
        <v>0</v>
      </c>
    </row>
    <row r="113" spans="2:10" x14ac:dyDescent="0.25">
      <c r="B113" s="324" t="s">
        <v>376</v>
      </c>
      <c r="C113" s="167" t="s">
        <v>218</v>
      </c>
      <c r="D113" s="176" t="s">
        <v>219</v>
      </c>
      <c r="E113" s="179" t="s">
        <v>1</v>
      </c>
      <c r="F113" s="182">
        <v>21</v>
      </c>
      <c r="G113" s="267"/>
      <c r="H113" s="185">
        <f>F113*G113</f>
        <v>0</v>
      </c>
    </row>
    <row r="114" spans="2:10" x14ac:dyDescent="0.25">
      <c r="B114" s="325" t="s">
        <v>377</v>
      </c>
      <c r="C114" s="168" t="s">
        <v>216</v>
      </c>
      <c r="D114" s="177" t="s">
        <v>217</v>
      </c>
      <c r="E114" s="180" t="s">
        <v>1</v>
      </c>
      <c r="F114" s="183">
        <v>25</v>
      </c>
      <c r="G114" s="268"/>
      <c r="H114" s="186">
        <f t="shared" ref="H114:H136" si="10">F114*G114</f>
        <v>0</v>
      </c>
    </row>
    <row r="115" spans="2:10" ht="30" x14ac:dyDescent="0.25">
      <c r="B115" s="325" t="s">
        <v>378</v>
      </c>
      <c r="C115" s="168" t="s">
        <v>226</v>
      </c>
      <c r="D115" s="177" t="s">
        <v>277</v>
      </c>
      <c r="E115" s="180" t="s">
        <v>1</v>
      </c>
      <c r="F115" s="183">
        <v>21</v>
      </c>
      <c r="G115" s="268"/>
      <c r="H115" s="186">
        <f t="shared" si="10"/>
        <v>0</v>
      </c>
    </row>
    <row r="116" spans="2:10" x14ac:dyDescent="0.25">
      <c r="B116" s="325" t="s">
        <v>379</v>
      </c>
      <c r="C116" s="168" t="s">
        <v>271</v>
      </c>
      <c r="D116" s="177" t="s">
        <v>272</v>
      </c>
      <c r="E116" s="180" t="s">
        <v>1</v>
      </c>
      <c r="F116" s="183">
        <v>6</v>
      </c>
      <c r="G116" s="268"/>
      <c r="H116" s="186">
        <f t="shared" si="10"/>
        <v>0</v>
      </c>
    </row>
    <row r="117" spans="2:10" x14ac:dyDescent="0.25">
      <c r="B117" s="325" t="s">
        <v>380</v>
      </c>
      <c r="C117" s="168" t="s">
        <v>212</v>
      </c>
      <c r="D117" s="177" t="s">
        <v>213</v>
      </c>
      <c r="E117" s="180" t="s">
        <v>16</v>
      </c>
      <c r="F117" s="183">
        <v>8</v>
      </c>
      <c r="G117" s="268"/>
      <c r="H117" s="186">
        <f t="shared" si="10"/>
        <v>0</v>
      </c>
    </row>
    <row r="118" spans="2:10" x14ac:dyDescent="0.25">
      <c r="B118" s="325" t="s">
        <v>407</v>
      </c>
      <c r="C118" s="168" t="s">
        <v>214</v>
      </c>
      <c r="D118" s="177" t="s">
        <v>215</v>
      </c>
      <c r="E118" s="180" t="s">
        <v>16</v>
      </c>
      <c r="F118" s="183">
        <v>2</v>
      </c>
      <c r="G118" s="268"/>
      <c r="H118" s="186">
        <f t="shared" si="10"/>
        <v>0</v>
      </c>
    </row>
    <row r="119" spans="2:10" x14ac:dyDescent="0.25">
      <c r="B119" s="325" t="s">
        <v>408</v>
      </c>
      <c r="C119" s="168" t="s">
        <v>210</v>
      </c>
      <c r="D119" s="177" t="s">
        <v>211</v>
      </c>
      <c r="E119" s="180" t="s">
        <v>16</v>
      </c>
      <c r="F119" s="183">
        <v>8</v>
      </c>
      <c r="G119" s="268"/>
      <c r="H119" s="186">
        <f t="shared" si="10"/>
        <v>0</v>
      </c>
    </row>
    <row r="120" spans="2:10" x14ac:dyDescent="0.25">
      <c r="B120" s="325" t="s">
        <v>409</v>
      </c>
      <c r="C120" s="168" t="s">
        <v>206</v>
      </c>
      <c r="D120" s="177" t="s">
        <v>207</v>
      </c>
      <c r="E120" s="180" t="s">
        <v>14</v>
      </c>
      <c r="F120" s="183">
        <v>21.36</v>
      </c>
      <c r="G120" s="268"/>
      <c r="H120" s="186">
        <f t="shared" si="10"/>
        <v>0</v>
      </c>
    </row>
    <row r="121" spans="2:10" x14ac:dyDescent="0.25">
      <c r="B121" s="325" t="s">
        <v>410</v>
      </c>
      <c r="C121" s="168" t="s">
        <v>202</v>
      </c>
      <c r="D121" s="177" t="s">
        <v>203</v>
      </c>
      <c r="E121" s="180" t="s">
        <v>14</v>
      </c>
      <c r="F121" s="183">
        <v>127</v>
      </c>
      <c r="G121" s="268"/>
      <c r="H121" s="186">
        <f t="shared" si="10"/>
        <v>0</v>
      </c>
    </row>
    <row r="122" spans="2:10" x14ac:dyDescent="0.25">
      <c r="B122" s="325" t="s">
        <v>411</v>
      </c>
      <c r="C122" s="168" t="s">
        <v>204</v>
      </c>
      <c r="D122" s="177" t="s">
        <v>205</v>
      </c>
      <c r="E122" s="180" t="s">
        <v>14</v>
      </c>
      <c r="F122" s="183">
        <v>936</v>
      </c>
      <c r="G122" s="268"/>
      <c r="H122" s="186">
        <f t="shared" si="10"/>
        <v>0</v>
      </c>
      <c r="I122" s="14"/>
    </row>
    <row r="123" spans="2:10" x14ac:dyDescent="0.25">
      <c r="B123" s="325" t="s">
        <v>412</v>
      </c>
      <c r="C123" s="168" t="s">
        <v>208</v>
      </c>
      <c r="D123" s="177" t="s">
        <v>209</v>
      </c>
      <c r="E123" s="180" t="s">
        <v>14</v>
      </c>
      <c r="F123" s="183">
        <v>2.6</v>
      </c>
      <c r="G123" s="268"/>
      <c r="H123" s="186">
        <f t="shared" si="10"/>
        <v>0</v>
      </c>
      <c r="J123" s="9"/>
    </row>
    <row r="124" spans="2:10" x14ac:dyDescent="0.25">
      <c r="B124" s="325" t="s">
        <v>413</v>
      </c>
      <c r="C124" s="168" t="s">
        <v>227</v>
      </c>
      <c r="D124" s="177" t="s">
        <v>228</v>
      </c>
      <c r="E124" s="180" t="s">
        <v>1</v>
      </c>
      <c r="F124" s="183">
        <v>1</v>
      </c>
      <c r="G124" s="268"/>
      <c r="H124" s="186">
        <f t="shared" si="10"/>
        <v>0</v>
      </c>
      <c r="J124" s="9"/>
    </row>
    <row r="125" spans="2:10" x14ac:dyDescent="0.25">
      <c r="B125" s="325" t="s">
        <v>414</v>
      </c>
      <c r="C125" s="168" t="s">
        <v>230</v>
      </c>
      <c r="D125" s="177" t="s">
        <v>231</v>
      </c>
      <c r="E125" s="180" t="s">
        <v>1</v>
      </c>
      <c r="F125" s="183">
        <v>1</v>
      </c>
      <c r="G125" s="268"/>
      <c r="H125" s="186">
        <f t="shared" si="10"/>
        <v>0</v>
      </c>
      <c r="J125" s="9"/>
    </row>
    <row r="126" spans="2:10" x14ac:dyDescent="0.25">
      <c r="B126" s="325" t="s">
        <v>415</v>
      </c>
      <c r="C126" s="168"/>
      <c r="D126" s="177" t="s">
        <v>225</v>
      </c>
      <c r="E126" s="180" t="s">
        <v>1</v>
      </c>
      <c r="F126" s="183">
        <v>6</v>
      </c>
      <c r="G126" s="268"/>
      <c r="H126" s="186">
        <f t="shared" si="10"/>
        <v>0</v>
      </c>
      <c r="J126" s="9"/>
    </row>
    <row r="127" spans="2:10" x14ac:dyDescent="0.25">
      <c r="B127" s="325" t="s">
        <v>416</v>
      </c>
      <c r="C127" s="168" t="s">
        <v>229</v>
      </c>
      <c r="D127" s="177" t="s">
        <v>546</v>
      </c>
      <c r="E127" s="180" t="s">
        <v>14</v>
      </c>
      <c r="F127" s="183">
        <v>72.180000000000007</v>
      </c>
      <c r="G127" s="268"/>
      <c r="H127" s="186">
        <f t="shared" si="10"/>
        <v>0</v>
      </c>
      <c r="J127" s="9"/>
    </row>
    <row r="128" spans="2:10" x14ac:dyDescent="0.25">
      <c r="B128" s="325" t="s">
        <v>417</v>
      </c>
      <c r="C128" s="168" t="s">
        <v>232</v>
      </c>
      <c r="D128" s="177" t="s">
        <v>278</v>
      </c>
      <c r="E128" s="180" t="s">
        <v>1</v>
      </c>
      <c r="F128" s="183">
        <v>1</v>
      </c>
      <c r="G128" s="268"/>
      <c r="H128" s="186">
        <f t="shared" si="10"/>
        <v>0</v>
      </c>
      <c r="J128" s="9"/>
    </row>
    <row r="129" spans="2:8" s="25" customFormat="1" ht="30" customHeight="1" x14ac:dyDescent="0.25">
      <c r="B129" s="325" t="s">
        <v>418</v>
      </c>
      <c r="C129" s="168"/>
      <c r="D129" s="177" t="s">
        <v>224</v>
      </c>
      <c r="E129" s="210" t="s">
        <v>1</v>
      </c>
      <c r="F129" s="209">
        <f>F115*2</f>
        <v>42</v>
      </c>
      <c r="G129" s="274"/>
      <c r="H129" s="208">
        <f t="shared" si="10"/>
        <v>0</v>
      </c>
    </row>
    <row r="130" spans="2:8" x14ac:dyDescent="0.25">
      <c r="B130" s="325" t="s">
        <v>419</v>
      </c>
      <c r="C130" s="168" t="s">
        <v>222</v>
      </c>
      <c r="D130" s="177" t="s">
        <v>223</v>
      </c>
      <c r="E130" s="180" t="s">
        <v>1</v>
      </c>
      <c r="F130" s="183">
        <f>F129</f>
        <v>42</v>
      </c>
      <c r="G130" s="268"/>
      <c r="H130" s="186">
        <f t="shared" si="10"/>
        <v>0</v>
      </c>
    </row>
    <row r="131" spans="2:8" x14ac:dyDescent="0.25">
      <c r="B131" s="325" t="s">
        <v>420</v>
      </c>
      <c r="C131" s="168" t="s">
        <v>220</v>
      </c>
      <c r="D131" s="177" t="s">
        <v>221</v>
      </c>
      <c r="E131" s="180" t="s">
        <v>1</v>
      </c>
      <c r="F131" s="183">
        <f>F126</f>
        <v>6</v>
      </c>
      <c r="G131" s="268"/>
      <c r="H131" s="186">
        <f t="shared" si="10"/>
        <v>0</v>
      </c>
    </row>
    <row r="132" spans="2:8" x14ac:dyDescent="0.25">
      <c r="B132" s="325" t="s">
        <v>421</v>
      </c>
      <c r="C132" s="168" t="s">
        <v>192</v>
      </c>
      <c r="D132" s="177" t="s">
        <v>193</v>
      </c>
      <c r="E132" s="180" t="s">
        <v>1</v>
      </c>
      <c r="F132" s="183">
        <v>1</v>
      </c>
      <c r="G132" s="268"/>
      <c r="H132" s="186">
        <f t="shared" si="10"/>
        <v>0</v>
      </c>
    </row>
    <row r="133" spans="2:8" x14ac:dyDescent="0.25">
      <c r="B133" s="325" t="s">
        <v>422</v>
      </c>
      <c r="C133" s="168" t="s">
        <v>194</v>
      </c>
      <c r="D133" s="177" t="s">
        <v>195</v>
      </c>
      <c r="E133" s="180" t="s">
        <v>1</v>
      </c>
      <c r="F133" s="183">
        <v>2</v>
      </c>
      <c r="G133" s="268"/>
      <c r="H133" s="186">
        <f t="shared" si="10"/>
        <v>0</v>
      </c>
    </row>
    <row r="134" spans="2:8" x14ac:dyDescent="0.25">
      <c r="B134" s="325" t="s">
        <v>423</v>
      </c>
      <c r="C134" s="168" t="s">
        <v>196</v>
      </c>
      <c r="D134" s="177" t="s">
        <v>197</v>
      </c>
      <c r="E134" s="180" t="s">
        <v>1</v>
      </c>
      <c r="F134" s="183">
        <v>3</v>
      </c>
      <c r="G134" s="268"/>
      <c r="H134" s="186">
        <f t="shared" si="10"/>
        <v>0</v>
      </c>
    </row>
    <row r="135" spans="2:8" x14ac:dyDescent="0.25">
      <c r="B135" s="325" t="s">
        <v>424</v>
      </c>
      <c r="C135" s="168" t="s">
        <v>198</v>
      </c>
      <c r="D135" s="177" t="s">
        <v>199</v>
      </c>
      <c r="E135" s="180" t="s">
        <v>1</v>
      </c>
      <c r="F135" s="183">
        <v>1</v>
      </c>
      <c r="G135" s="268"/>
      <c r="H135" s="186">
        <f t="shared" si="10"/>
        <v>0</v>
      </c>
    </row>
    <row r="136" spans="2:8" x14ac:dyDescent="0.25">
      <c r="B136" s="326" t="s">
        <v>425</v>
      </c>
      <c r="C136" s="169" t="s">
        <v>200</v>
      </c>
      <c r="D136" s="178" t="s">
        <v>201</v>
      </c>
      <c r="E136" s="181" t="s">
        <v>1</v>
      </c>
      <c r="F136" s="184">
        <v>1</v>
      </c>
      <c r="G136" s="269"/>
      <c r="H136" s="187">
        <f t="shared" si="10"/>
        <v>0</v>
      </c>
    </row>
    <row r="137" spans="2:8" ht="11.25" customHeight="1" x14ac:dyDescent="0.25">
      <c r="B137" s="323"/>
      <c r="C137" s="28"/>
      <c r="D137" s="228"/>
      <c r="E137" s="18"/>
      <c r="F137" s="28"/>
      <c r="G137" s="270"/>
      <c r="H137" s="31"/>
    </row>
    <row r="138" spans="2:8" s="54" customFormat="1" ht="15.75" x14ac:dyDescent="0.25">
      <c r="B138" s="50" t="s">
        <v>381</v>
      </c>
      <c r="C138" s="50">
        <v>11</v>
      </c>
      <c r="D138" s="51" t="s">
        <v>429</v>
      </c>
      <c r="E138" s="49"/>
      <c r="F138" s="52"/>
      <c r="G138" s="265"/>
      <c r="H138" s="53">
        <f>H139</f>
        <v>0</v>
      </c>
    </row>
    <row r="139" spans="2:8" x14ac:dyDescent="0.25">
      <c r="B139" s="319" t="s">
        <v>428</v>
      </c>
      <c r="C139" s="29" t="s">
        <v>102</v>
      </c>
      <c r="D139" s="15" t="s">
        <v>430</v>
      </c>
      <c r="E139" s="19"/>
      <c r="F139" s="21"/>
      <c r="G139" s="266"/>
      <c r="H139" s="30">
        <f>SUM(H140:H163)</f>
        <v>0</v>
      </c>
    </row>
    <row r="140" spans="2:8" ht="15" customHeight="1" x14ac:dyDescent="0.25">
      <c r="B140" s="324" t="s">
        <v>497</v>
      </c>
      <c r="C140" s="167" t="s">
        <v>254</v>
      </c>
      <c r="D140" s="176" t="s">
        <v>255</v>
      </c>
      <c r="E140" s="179" t="s">
        <v>14</v>
      </c>
      <c r="F140" s="182">
        <v>28.4</v>
      </c>
      <c r="G140" s="267"/>
      <c r="H140" s="185">
        <f>F140*G140</f>
        <v>0</v>
      </c>
    </row>
    <row r="141" spans="2:8" ht="15" customHeight="1" x14ac:dyDescent="0.25">
      <c r="B141" s="325" t="s">
        <v>498</v>
      </c>
      <c r="C141" s="168" t="s">
        <v>252</v>
      </c>
      <c r="D141" s="177" t="s">
        <v>253</v>
      </c>
      <c r="E141" s="180" t="s">
        <v>14</v>
      </c>
      <c r="F141" s="183">
        <v>44.16</v>
      </c>
      <c r="G141" s="268"/>
      <c r="H141" s="186">
        <f t="shared" ref="H141:H153" si="11">F141*G141</f>
        <v>0</v>
      </c>
    </row>
    <row r="142" spans="2:8" ht="15" customHeight="1" x14ac:dyDescent="0.25">
      <c r="B142" s="325" t="s">
        <v>499</v>
      </c>
      <c r="C142" s="168" t="s">
        <v>250</v>
      </c>
      <c r="D142" s="177" t="s">
        <v>251</v>
      </c>
      <c r="E142" s="180" t="s">
        <v>14</v>
      </c>
      <c r="F142" s="183">
        <v>24.32</v>
      </c>
      <c r="G142" s="268"/>
      <c r="H142" s="186">
        <f t="shared" si="11"/>
        <v>0</v>
      </c>
    </row>
    <row r="143" spans="2:8" x14ac:dyDescent="0.25">
      <c r="B143" s="325" t="s">
        <v>500</v>
      </c>
      <c r="C143" s="168" t="s">
        <v>256</v>
      </c>
      <c r="D143" s="177" t="s">
        <v>257</v>
      </c>
      <c r="E143" s="180" t="s">
        <v>14</v>
      </c>
      <c r="F143" s="183">
        <v>5.56</v>
      </c>
      <c r="G143" s="268"/>
      <c r="H143" s="186">
        <f t="shared" si="11"/>
        <v>0</v>
      </c>
    </row>
    <row r="144" spans="2:8" x14ac:dyDescent="0.25">
      <c r="B144" s="325" t="s">
        <v>501</v>
      </c>
      <c r="C144" s="168" t="s">
        <v>248</v>
      </c>
      <c r="D144" s="177" t="s">
        <v>249</v>
      </c>
      <c r="E144" s="180" t="s">
        <v>14</v>
      </c>
      <c r="F144" s="183">
        <v>6.66</v>
      </c>
      <c r="G144" s="268"/>
      <c r="H144" s="186">
        <f t="shared" si="11"/>
        <v>0</v>
      </c>
    </row>
    <row r="145" spans="2:8" x14ac:dyDescent="0.25">
      <c r="B145" s="325" t="s">
        <v>502</v>
      </c>
      <c r="C145" s="168" t="s">
        <v>266</v>
      </c>
      <c r="D145" s="177" t="s">
        <v>267</v>
      </c>
      <c r="E145" s="180" t="s">
        <v>1</v>
      </c>
      <c r="F145" s="183">
        <v>11</v>
      </c>
      <c r="G145" s="268"/>
      <c r="H145" s="186">
        <f t="shared" si="11"/>
        <v>0</v>
      </c>
    </row>
    <row r="146" spans="2:8" x14ac:dyDescent="0.25">
      <c r="B146" s="325" t="s">
        <v>503</v>
      </c>
      <c r="C146" s="168" t="s">
        <v>268</v>
      </c>
      <c r="D146" s="177" t="s">
        <v>431</v>
      </c>
      <c r="E146" s="180" t="s">
        <v>1</v>
      </c>
      <c r="F146" s="183">
        <v>5</v>
      </c>
      <c r="G146" s="268"/>
      <c r="H146" s="186">
        <f t="shared" si="11"/>
        <v>0</v>
      </c>
    </row>
    <row r="147" spans="2:8" x14ac:dyDescent="0.25">
      <c r="B147" s="325" t="s">
        <v>504</v>
      </c>
      <c r="C147" s="168" t="s">
        <v>244</v>
      </c>
      <c r="D147" s="177" t="s">
        <v>245</v>
      </c>
      <c r="E147" s="180" t="s">
        <v>14</v>
      </c>
      <c r="F147" s="183">
        <v>27.03</v>
      </c>
      <c r="G147" s="268"/>
      <c r="H147" s="186">
        <f t="shared" si="11"/>
        <v>0</v>
      </c>
    </row>
    <row r="148" spans="2:8" x14ac:dyDescent="0.25">
      <c r="B148" s="325" t="s">
        <v>505</v>
      </c>
      <c r="C148" s="168" t="s">
        <v>246</v>
      </c>
      <c r="D148" s="177" t="s">
        <v>247</v>
      </c>
      <c r="E148" s="180" t="s">
        <v>14</v>
      </c>
      <c r="F148" s="183">
        <v>27.02</v>
      </c>
      <c r="G148" s="268"/>
      <c r="H148" s="186">
        <f t="shared" si="11"/>
        <v>0</v>
      </c>
    </row>
    <row r="149" spans="2:8" x14ac:dyDescent="0.25">
      <c r="B149" s="325" t="s">
        <v>506</v>
      </c>
      <c r="C149" s="168" t="s">
        <v>248</v>
      </c>
      <c r="D149" s="177" t="s">
        <v>249</v>
      </c>
      <c r="E149" s="180" t="s">
        <v>14</v>
      </c>
      <c r="F149" s="183">
        <v>20.96</v>
      </c>
      <c r="G149" s="268"/>
      <c r="H149" s="186">
        <f t="shared" si="11"/>
        <v>0</v>
      </c>
    </row>
    <row r="150" spans="2:8" x14ac:dyDescent="0.25">
      <c r="B150" s="325" t="s">
        <v>507</v>
      </c>
      <c r="C150" s="168" t="s">
        <v>258</v>
      </c>
      <c r="D150" s="177" t="s">
        <v>259</v>
      </c>
      <c r="E150" s="180" t="s">
        <v>1</v>
      </c>
      <c r="F150" s="183">
        <v>1</v>
      </c>
      <c r="G150" s="268"/>
      <c r="H150" s="186">
        <f t="shared" si="11"/>
        <v>0</v>
      </c>
    </row>
    <row r="151" spans="2:8" x14ac:dyDescent="0.25">
      <c r="B151" s="325" t="s">
        <v>508</v>
      </c>
      <c r="C151" s="168" t="s">
        <v>262</v>
      </c>
      <c r="D151" s="177" t="s">
        <v>263</v>
      </c>
      <c r="E151" s="180" t="s">
        <v>1</v>
      </c>
      <c r="F151" s="183">
        <v>1</v>
      </c>
      <c r="G151" s="268"/>
      <c r="H151" s="186">
        <f t="shared" si="11"/>
        <v>0</v>
      </c>
    </row>
    <row r="152" spans="2:8" x14ac:dyDescent="0.25">
      <c r="B152" s="325" t="s">
        <v>509</v>
      </c>
      <c r="C152" s="168" t="s">
        <v>260</v>
      </c>
      <c r="D152" s="177" t="s">
        <v>261</v>
      </c>
      <c r="E152" s="180" t="s">
        <v>1</v>
      </c>
      <c r="F152" s="183">
        <v>1</v>
      </c>
      <c r="G152" s="268"/>
      <c r="H152" s="186">
        <f t="shared" si="11"/>
        <v>0</v>
      </c>
    </row>
    <row r="153" spans="2:8" ht="30" customHeight="1" x14ac:dyDescent="0.25">
      <c r="B153" s="325" t="s">
        <v>510</v>
      </c>
      <c r="C153" s="168" t="s">
        <v>254</v>
      </c>
      <c r="D153" s="177" t="s">
        <v>255</v>
      </c>
      <c r="E153" s="180" t="s">
        <v>14</v>
      </c>
      <c r="F153" s="183">
        <v>42.8</v>
      </c>
      <c r="G153" s="268"/>
      <c r="H153" s="186">
        <f t="shared" si="11"/>
        <v>0</v>
      </c>
    </row>
    <row r="154" spans="2:8" ht="14.45" customHeight="1" x14ac:dyDescent="0.25">
      <c r="B154" s="325" t="s">
        <v>511</v>
      </c>
      <c r="C154" s="168" t="s">
        <v>269</v>
      </c>
      <c r="D154" s="177" t="s">
        <v>279</v>
      </c>
      <c r="E154" s="180" t="s">
        <v>1</v>
      </c>
      <c r="F154" s="183">
        <v>4</v>
      </c>
      <c r="G154" s="268"/>
      <c r="H154" s="186">
        <f t="shared" ref="H154:H163" si="12">F154*G154</f>
        <v>0</v>
      </c>
    </row>
    <row r="155" spans="2:8" x14ac:dyDescent="0.25">
      <c r="B155" s="325" t="s">
        <v>512</v>
      </c>
      <c r="C155" s="168" t="s">
        <v>270</v>
      </c>
      <c r="D155" s="177" t="s">
        <v>432</v>
      </c>
      <c r="E155" s="180" t="s">
        <v>1</v>
      </c>
      <c r="F155" s="183">
        <v>1</v>
      </c>
      <c r="G155" s="268"/>
      <c r="H155" s="186">
        <f t="shared" si="12"/>
        <v>0</v>
      </c>
    </row>
    <row r="156" spans="2:8" x14ac:dyDescent="0.25">
      <c r="B156" s="325" t="s">
        <v>513</v>
      </c>
      <c r="C156" s="168" t="s">
        <v>170</v>
      </c>
      <c r="D156" s="177" t="s">
        <v>171</v>
      </c>
      <c r="E156" s="180" t="s">
        <v>13</v>
      </c>
      <c r="F156" s="183">
        <v>0.36</v>
      </c>
      <c r="G156" s="268"/>
      <c r="H156" s="186">
        <f t="shared" si="12"/>
        <v>0</v>
      </c>
    </row>
    <row r="157" spans="2:8" ht="30" x14ac:dyDescent="0.25">
      <c r="B157" s="325" t="s">
        <v>514</v>
      </c>
      <c r="C157" s="168" t="s">
        <v>240</v>
      </c>
      <c r="D157" s="177" t="s">
        <v>241</v>
      </c>
      <c r="E157" s="180" t="s">
        <v>1</v>
      </c>
      <c r="F157" s="183">
        <v>1</v>
      </c>
      <c r="G157" s="268"/>
      <c r="H157" s="186">
        <f t="shared" si="12"/>
        <v>0</v>
      </c>
    </row>
    <row r="158" spans="2:8" x14ac:dyDescent="0.25">
      <c r="B158" s="325" t="s">
        <v>515</v>
      </c>
      <c r="C158" s="168" t="s">
        <v>236</v>
      </c>
      <c r="D158" s="177" t="s">
        <v>237</v>
      </c>
      <c r="E158" s="180" t="s">
        <v>1</v>
      </c>
      <c r="F158" s="183">
        <v>1</v>
      </c>
      <c r="G158" s="268"/>
      <c r="H158" s="186">
        <f t="shared" si="12"/>
        <v>0</v>
      </c>
    </row>
    <row r="159" spans="2:8" x14ac:dyDescent="0.25">
      <c r="B159" s="325" t="s">
        <v>516</v>
      </c>
      <c r="C159" s="168" t="s">
        <v>234</v>
      </c>
      <c r="D159" s="177" t="s">
        <v>235</v>
      </c>
      <c r="E159" s="180" t="s">
        <v>1</v>
      </c>
      <c r="F159" s="183">
        <v>1</v>
      </c>
      <c r="G159" s="268"/>
      <c r="H159" s="186">
        <f t="shared" si="12"/>
        <v>0</v>
      </c>
    </row>
    <row r="160" spans="2:8" x14ac:dyDescent="0.25">
      <c r="B160" s="325" t="s">
        <v>517</v>
      </c>
      <c r="C160" s="168" t="s">
        <v>242</v>
      </c>
      <c r="D160" s="177" t="s">
        <v>243</v>
      </c>
      <c r="E160" s="180" t="s">
        <v>1</v>
      </c>
      <c r="F160" s="183">
        <v>1</v>
      </c>
      <c r="G160" s="268"/>
      <c r="H160" s="186">
        <f t="shared" si="12"/>
        <v>0</v>
      </c>
    </row>
    <row r="161" spans="2:8" x14ac:dyDescent="0.25">
      <c r="B161" s="325" t="s">
        <v>518</v>
      </c>
      <c r="C161" s="168" t="s">
        <v>238</v>
      </c>
      <c r="D161" s="177" t="s">
        <v>239</v>
      </c>
      <c r="E161" s="180" t="s">
        <v>1</v>
      </c>
      <c r="F161" s="183">
        <v>7</v>
      </c>
      <c r="G161" s="268"/>
      <c r="H161" s="186">
        <f t="shared" si="12"/>
        <v>0</v>
      </c>
    </row>
    <row r="162" spans="2:8" x14ac:dyDescent="0.25">
      <c r="B162" s="325" t="s">
        <v>519</v>
      </c>
      <c r="C162" s="168" t="s">
        <v>233</v>
      </c>
      <c r="D162" s="177" t="s">
        <v>547</v>
      </c>
      <c r="E162" s="180" t="s">
        <v>1</v>
      </c>
      <c r="F162" s="183">
        <v>1</v>
      </c>
      <c r="G162" s="268"/>
      <c r="H162" s="186">
        <f t="shared" si="12"/>
        <v>0</v>
      </c>
    </row>
    <row r="163" spans="2:8" x14ac:dyDescent="0.25">
      <c r="B163" s="326" t="s">
        <v>520</v>
      </c>
      <c r="C163" s="169" t="s">
        <v>264</v>
      </c>
      <c r="D163" s="178" t="s">
        <v>265</v>
      </c>
      <c r="E163" s="181" t="s">
        <v>1</v>
      </c>
      <c r="F163" s="184">
        <v>1</v>
      </c>
      <c r="G163" s="269"/>
      <c r="H163" s="187">
        <f t="shared" si="12"/>
        <v>0</v>
      </c>
    </row>
    <row r="164" spans="2:8" ht="11.25" customHeight="1" x14ac:dyDescent="0.25">
      <c r="B164" s="323"/>
      <c r="C164" s="28"/>
      <c r="D164" s="228"/>
      <c r="E164" s="18"/>
      <c r="F164" s="28"/>
      <c r="G164" s="270"/>
      <c r="H164" s="31"/>
    </row>
    <row r="165" spans="2:8" s="54" customFormat="1" ht="15.75" x14ac:dyDescent="0.25">
      <c r="B165" s="50" t="s">
        <v>442</v>
      </c>
      <c r="C165" s="50">
        <v>12</v>
      </c>
      <c r="D165" s="51" t="s">
        <v>389</v>
      </c>
      <c r="E165" s="49"/>
      <c r="F165" s="52"/>
      <c r="G165" s="265"/>
      <c r="H165" s="53">
        <f>SUM(H166:H167)</f>
        <v>0</v>
      </c>
    </row>
    <row r="166" spans="2:8" x14ac:dyDescent="0.25">
      <c r="B166" s="324" t="s">
        <v>548</v>
      </c>
      <c r="C166" s="211" t="s">
        <v>273</v>
      </c>
      <c r="D166" s="176" t="s">
        <v>274</v>
      </c>
      <c r="E166" s="179" t="s">
        <v>13</v>
      </c>
      <c r="F166" s="182">
        <v>122.78</v>
      </c>
      <c r="G166" s="267"/>
      <c r="H166" s="185">
        <f>F166*G166</f>
        <v>0</v>
      </c>
    </row>
    <row r="167" spans="2:8" ht="30" x14ac:dyDescent="0.25">
      <c r="B167" s="326" t="s">
        <v>549</v>
      </c>
      <c r="C167" s="169" t="s">
        <v>35</v>
      </c>
      <c r="D167" s="178" t="s">
        <v>545</v>
      </c>
      <c r="E167" s="181" t="s">
        <v>13</v>
      </c>
      <c r="F167" s="184">
        <v>122.78</v>
      </c>
      <c r="G167" s="269"/>
      <c r="H167" s="187">
        <f>F167*G167</f>
        <v>0</v>
      </c>
    </row>
    <row r="168" spans="2:8" ht="10.5" customHeight="1" thickBot="1" x14ac:dyDescent="0.3">
      <c r="B168" s="327"/>
      <c r="C168" s="310"/>
      <c r="D168" s="311"/>
      <c r="E168" s="312"/>
      <c r="F168" s="313"/>
      <c r="G168" s="314"/>
      <c r="H168" s="315"/>
    </row>
    <row r="169" spans="2:8" s="48" customFormat="1" ht="18.75" x14ac:dyDescent="0.3">
      <c r="B169" s="387" t="s">
        <v>524</v>
      </c>
      <c r="C169" s="388"/>
      <c r="D169" s="389" t="s">
        <v>437</v>
      </c>
      <c r="E169" s="390"/>
      <c r="F169" s="391"/>
      <c r="G169" s="392"/>
      <c r="H169" s="393"/>
    </row>
    <row r="170" spans="2:8" ht="12" customHeight="1" x14ac:dyDescent="0.25">
      <c r="B170" s="373"/>
      <c r="C170" s="374"/>
      <c r="D170" s="375"/>
      <c r="E170" s="376"/>
      <c r="F170" s="377"/>
      <c r="G170" s="378"/>
      <c r="H170" s="379"/>
    </row>
    <row r="171" spans="2:8" s="59" customFormat="1" ht="15.75" x14ac:dyDescent="0.25">
      <c r="B171" s="260" t="s">
        <v>443</v>
      </c>
      <c r="C171" s="260">
        <v>13</v>
      </c>
      <c r="D171" s="259" t="s">
        <v>438</v>
      </c>
      <c r="E171" s="259"/>
      <c r="F171" s="259"/>
      <c r="G171" s="275"/>
      <c r="H171" s="261">
        <f>H172+H177</f>
        <v>0</v>
      </c>
    </row>
    <row r="172" spans="2:8" s="41" customFormat="1" ht="14.25" x14ac:dyDescent="0.2">
      <c r="B172" s="328" t="s">
        <v>444</v>
      </c>
      <c r="C172" s="32" t="s">
        <v>119</v>
      </c>
      <c r="D172" s="1" t="s">
        <v>50</v>
      </c>
      <c r="E172" s="163"/>
      <c r="F172" s="2"/>
      <c r="G172" s="276"/>
      <c r="H172" s="33">
        <f>SUM(H173:H175)</f>
        <v>0</v>
      </c>
    </row>
    <row r="173" spans="2:8" x14ac:dyDescent="0.25">
      <c r="B173" s="324" t="s">
        <v>445</v>
      </c>
      <c r="C173" s="212" t="s">
        <v>51</v>
      </c>
      <c r="D173" s="170" t="s">
        <v>52</v>
      </c>
      <c r="E173" s="199" t="s">
        <v>14</v>
      </c>
      <c r="F173" s="289">
        <v>2471.0100000000002</v>
      </c>
      <c r="G173" s="271"/>
      <c r="H173" s="305">
        <f>F173*G173</f>
        <v>0</v>
      </c>
    </row>
    <row r="174" spans="2:8" x14ac:dyDescent="0.25">
      <c r="B174" s="325" t="s">
        <v>446</v>
      </c>
      <c r="C174" s="191" t="s">
        <v>53</v>
      </c>
      <c r="D174" s="171" t="s">
        <v>54</v>
      </c>
      <c r="E174" s="200" t="s">
        <v>13</v>
      </c>
      <c r="F174" s="286">
        <v>7413.05</v>
      </c>
      <c r="G174" s="272"/>
      <c r="H174" s="306">
        <f t="shared" ref="H174:H197" si="13">F174*G174</f>
        <v>0</v>
      </c>
    </row>
    <row r="175" spans="2:8" x14ac:dyDescent="0.25">
      <c r="B175" s="326" t="s">
        <v>447</v>
      </c>
      <c r="C175" s="195" t="s">
        <v>55</v>
      </c>
      <c r="D175" s="172" t="s">
        <v>56</v>
      </c>
      <c r="E175" s="201" t="s">
        <v>13</v>
      </c>
      <c r="F175" s="288">
        <v>7413.05</v>
      </c>
      <c r="G175" s="273"/>
      <c r="H175" s="307">
        <f t="shared" si="13"/>
        <v>0</v>
      </c>
    </row>
    <row r="176" spans="2:8" x14ac:dyDescent="0.25">
      <c r="B176" s="323"/>
      <c r="C176" s="3"/>
      <c r="D176" s="233"/>
      <c r="E176" s="18"/>
      <c r="F176" s="26"/>
      <c r="G176" s="277"/>
      <c r="H176" s="34"/>
    </row>
    <row r="177" spans="2:9" s="41" customFormat="1" ht="14.25" x14ac:dyDescent="0.2">
      <c r="B177" s="328" t="s">
        <v>466</v>
      </c>
      <c r="C177" s="32" t="s">
        <v>120</v>
      </c>
      <c r="D177" s="1" t="s">
        <v>58</v>
      </c>
      <c r="E177" s="163"/>
      <c r="F177" s="27"/>
      <c r="G177" s="276"/>
      <c r="H177" s="35">
        <f>SUM(H178:H179)</f>
        <v>0</v>
      </c>
    </row>
    <row r="178" spans="2:9" x14ac:dyDescent="0.25">
      <c r="B178" s="324" t="s">
        <v>467</v>
      </c>
      <c r="C178" s="217" t="s">
        <v>59</v>
      </c>
      <c r="D178" s="170" t="s">
        <v>60</v>
      </c>
      <c r="E178" s="199" t="s">
        <v>13</v>
      </c>
      <c r="F178" s="289">
        <v>5100</v>
      </c>
      <c r="G178" s="271"/>
      <c r="H178" s="305">
        <f t="shared" si="13"/>
        <v>0</v>
      </c>
    </row>
    <row r="179" spans="2:9" x14ac:dyDescent="0.25">
      <c r="B179" s="326" t="s">
        <v>468</v>
      </c>
      <c r="C179" s="195" t="s">
        <v>61</v>
      </c>
      <c r="D179" s="172" t="s">
        <v>62</v>
      </c>
      <c r="E179" s="201" t="s">
        <v>14</v>
      </c>
      <c r="F179" s="288">
        <v>3760</v>
      </c>
      <c r="G179" s="273"/>
      <c r="H179" s="307">
        <f t="shared" si="13"/>
        <v>0</v>
      </c>
    </row>
    <row r="180" spans="2:9" ht="10.5" customHeight="1" x14ac:dyDescent="0.25">
      <c r="B180" s="323"/>
      <c r="C180" s="3"/>
      <c r="D180" s="233"/>
      <c r="E180" s="18"/>
      <c r="F180" s="26"/>
      <c r="G180" s="277"/>
      <c r="H180" s="34"/>
    </row>
    <row r="181" spans="2:9" s="59" customFormat="1" ht="15.75" x14ac:dyDescent="0.25">
      <c r="B181" s="260" t="s">
        <v>448</v>
      </c>
      <c r="C181" s="260">
        <v>14</v>
      </c>
      <c r="D181" s="259" t="s">
        <v>39</v>
      </c>
      <c r="E181" s="259"/>
      <c r="F181" s="262"/>
      <c r="G181" s="275"/>
      <c r="H181" s="263">
        <f>H182</f>
        <v>0</v>
      </c>
    </row>
    <row r="182" spans="2:9" s="41" customFormat="1" ht="14.25" x14ac:dyDescent="0.2">
      <c r="B182" s="328" t="s">
        <v>449</v>
      </c>
      <c r="C182" s="32" t="s">
        <v>121</v>
      </c>
      <c r="D182" s="1" t="s">
        <v>41</v>
      </c>
      <c r="E182" s="163"/>
      <c r="F182" s="27"/>
      <c r="G182" s="276"/>
      <c r="H182" s="35">
        <f>SUM(H183:H187)</f>
        <v>0</v>
      </c>
    </row>
    <row r="183" spans="2:9" x14ac:dyDescent="0.25">
      <c r="B183" s="324" t="s">
        <v>450</v>
      </c>
      <c r="C183" s="212" t="s">
        <v>42</v>
      </c>
      <c r="D183" s="170" t="s">
        <v>43</v>
      </c>
      <c r="E183" s="199" t="s">
        <v>13</v>
      </c>
      <c r="F183" s="289">
        <f>4000+F191</f>
        <v>4952.8900000000003</v>
      </c>
      <c r="G183" s="271"/>
      <c r="H183" s="305">
        <f t="shared" si="13"/>
        <v>0</v>
      </c>
      <c r="I183" s="9"/>
    </row>
    <row r="184" spans="2:9" x14ac:dyDescent="0.25">
      <c r="B184" s="325" t="s">
        <v>451</v>
      </c>
      <c r="C184" s="191" t="s">
        <v>44</v>
      </c>
      <c r="D184" s="171" t="s">
        <v>45</v>
      </c>
      <c r="E184" s="200" t="s">
        <v>13</v>
      </c>
      <c r="F184" s="286">
        <f>F183</f>
        <v>4952.8900000000003</v>
      </c>
      <c r="G184" s="272"/>
      <c r="H184" s="306">
        <f t="shared" si="13"/>
        <v>0</v>
      </c>
    </row>
    <row r="185" spans="2:9" x14ac:dyDescent="0.25">
      <c r="B185" s="325" t="s">
        <v>452</v>
      </c>
      <c r="C185" s="191" t="s">
        <v>46</v>
      </c>
      <c r="D185" s="171" t="s">
        <v>47</v>
      </c>
      <c r="E185" s="200" t="s">
        <v>14</v>
      </c>
      <c r="F185" s="286">
        <v>1260</v>
      </c>
      <c r="G185" s="272"/>
      <c r="H185" s="306">
        <f t="shared" si="13"/>
        <v>0</v>
      </c>
    </row>
    <row r="186" spans="2:9" ht="30" x14ac:dyDescent="0.25">
      <c r="B186" s="325" t="s">
        <v>453</v>
      </c>
      <c r="C186" s="242" t="s">
        <v>66</v>
      </c>
      <c r="D186" s="171" t="s">
        <v>67</v>
      </c>
      <c r="E186" s="200" t="s">
        <v>15</v>
      </c>
      <c r="F186" s="287">
        <v>1482.61</v>
      </c>
      <c r="G186" s="272"/>
      <c r="H186" s="308">
        <f t="shared" si="13"/>
        <v>0</v>
      </c>
    </row>
    <row r="187" spans="2:9" x14ac:dyDescent="0.25">
      <c r="B187" s="326" t="s">
        <v>454</v>
      </c>
      <c r="C187" s="195" t="s">
        <v>64</v>
      </c>
      <c r="D187" s="172" t="s">
        <v>65</v>
      </c>
      <c r="E187" s="201" t="s">
        <v>15</v>
      </c>
      <c r="F187" s="288">
        <v>1482.61</v>
      </c>
      <c r="G187" s="273"/>
      <c r="H187" s="307">
        <f t="shared" si="13"/>
        <v>0</v>
      </c>
    </row>
    <row r="188" spans="2:9" ht="11.25" customHeight="1" x14ac:dyDescent="0.25">
      <c r="B188" s="323"/>
      <c r="C188" s="3"/>
      <c r="D188" s="233"/>
      <c r="E188" s="18"/>
      <c r="F188" s="26"/>
      <c r="G188" s="277"/>
      <c r="H188" s="34"/>
    </row>
    <row r="189" spans="2:9" s="59" customFormat="1" ht="15.75" x14ac:dyDescent="0.25">
      <c r="B189" s="260" t="s">
        <v>455</v>
      </c>
      <c r="C189" s="260">
        <v>15</v>
      </c>
      <c r="D189" s="259" t="s">
        <v>174</v>
      </c>
      <c r="E189" s="259"/>
      <c r="F189" s="262"/>
      <c r="G189" s="275"/>
      <c r="H189" s="263">
        <f>H190</f>
        <v>0</v>
      </c>
    </row>
    <row r="190" spans="2:9" s="41" customFormat="1" ht="14.25" x14ac:dyDescent="0.2">
      <c r="B190" s="328" t="s">
        <v>456</v>
      </c>
      <c r="C190" s="32" t="s">
        <v>128</v>
      </c>
      <c r="D190" s="1" t="s">
        <v>175</v>
      </c>
      <c r="E190" s="331"/>
      <c r="F190" s="27"/>
      <c r="G190" s="276"/>
      <c r="H190" s="35">
        <f>SUM(H191:H197)</f>
        <v>0</v>
      </c>
    </row>
    <row r="191" spans="2:9" x14ac:dyDescent="0.25">
      <c r="B191" s="324" t="s">
        <v>457</v>
      </c>
      <c r="C191" s="212" t="s">
        <v>176</v>
      </c>
      <c r="D191" s="170" t="s">
        <v>177</v>
      </c>
      <c r="E191" s="199" t="s">
        <v>13</v>
      </c>
      <c r="F191" s="289">
        <v>952.89</v>
      </c>
      <c r="G191" s="271"/>
      <c r="H191" s="305">
        <f t="shared" si="13"/>
        <v>0</v>
      </c>
    </row>
    <row r="192" spans="2:9" x14ac:dyDescent="0.25">
      <c r="B192" s="325" t="s">
        <v>458</v>
      </c>
      <c r="C192" s="191" t="s">
        <v>184</v>
      </c>
      <c r="D192" s="171" t="s">
        <v>185</v>
      </c>
      <c r="E192" s="200" t="s">
        <v>13</v>
      </c>
      <c r="F192" s="286">
        <v>288.77999999999997</v>
      </c>
      <c r="G192" s="272"/>
      <c r="H192" s="306">
        <f t="shared" si="13"/>
        <v>0</v>
      </c>
    </row>
    <row r="193" spans="2:8" ht="30" x14ac:dyDescent="0.25">
      <c r="B193" s="325" t="s">
        <v>459</v>
      </c>
      <c r="C193" s="225" t="s">
        <v>178</v>
      </c>
      <c r="D193" s="171" t="s">
        <v>179</v>
      </c>
      <c r="E193" s="200" t="s">
        <v>13</v>
      </c>
      <c r="F193" s="287">
        <f>F183+2000</f>
        <v>6952.89</v>
      </c>
      <c r="G193" s="272"/>
      <c r="H193" s="308">
        <f t="shared" si="13"/>
        <v>0</v>
      </c>
    </row>
    <row r="194" spans="2:8" x14ac:dyDescent="0.25">
      <c r="B194" s="325" t="s">
        <v>469</v>
      </c>
      <c r="C194" s="191" t="s">
        <v>137</v>
      </c>
      <c r="D194" s="171" t="s">
        <v>138</v>
      </c>
      <c r="E194" s="200" t="s">
        <v>13</v>
      </c>
      <c r="F194" s="286">
        <f>F191+F192+F193</f>
        <v>8194.5600000000013</v>
      </c>
      <c r="G194" s="272"/>
      <c r="H194" s="306">
        <f t="shared" si="13"/>
        <v>0</v>
      </c>
    </row>
    <row r="195" spans="2:8" x14ac:dyDescent="0.25">
      <c r="B195" s="325" t="s">
        <v>470</v>
      </c>
      <c r="C195" s="191" t="s">
        <v>149</v>
      </c>
      <c r="D195" s="171" t="s">
        <v>150</v>
      </c>
      <c r="E195" s="200" t="s">
        <v>13</v>
      </c>
      <c r="F195" s="286">
        <f>F194</f>
        <v>8194.5600000000013</v>
      </c>
      <c r="G195" s="272"/>
      <c r="H195" s="306">
        <f t="shared" si="13"/>
        <v>0</v>
      </c>
    </row>
    <row r="196" spans="2:8" x14ac:dyDescent="0.25">
      <c r="B196" s="325" t="s">
        <v>471</v>
      </c>
      <c r="C196" s="191" t="s">
        <v>135</v>
      </c>
      <c r="D196" s="171" t="s">
        <v>136</v>
      </c>
      <c r="E196" s="200" t="s">
        <v>15</v>
      </c>
      <c r="F196" s="286">
        <f>F195*0.1</f>
        <v>819.45600000000013</v>
      </c>
      <c r="G196" s="272"/>
      <c r="H196" s="306">
        <f t="shared" si="13"/>
        <v>0</v>
      </c>
    </row>
    <row r="197" spans="2:8" x14ac:dyDescent="0.25">
      <c r="B197" s="326" t="s">
        <v>472</v>
      </c>
      <c r="C197" s="195" t="s">
        <v>180</v>
      </c>
      <c r="D197" s="172" t="s">
        <v>181</v>
      </c>
      <c r="E197" s="201" t="s">
        <v>13</v>
      </c>
      <c r="F197" s="288">
        <v>184.08</v>
      </c>
      <c r="G197" s="273"/>
      <c r="H197" s="307">
        <f t="shared" si="13"/>
        <v>0</v>
      </c>
    </row>
    <row r="198" spans="2:8" ht="12" customHeight="1" x14ac:dyDescent="0.25">
      <c r="B198" s="323"/>
      <c r="C198" s="4"/>
      <c r="D198" s="233"/>
      <c r="E198" s="18"/>
      <c r="F198" s="4"/>
      <c r="G198" s="277"/>
      <c r="H198" s="36"/>
    </row>
    <row r="199" spans="2:8" s="59" customFormat="1" ht="15.75" x14ac:dyDescent="0.25">
      <c r="B199" s="260" t="s">
        <v>460</v>
      </c>
      <c r="C199" s="260">
        <v>16</v>
      </c>
      <c r="D199" s="259" t="s">
        <v>439</v>
      </c>
      <c r="E199" s="259"/>
      <c r="F199" s="262"/>
      <c r="G199" s="275"/>
      <c r="H199" s="263">
        <f>H200</f>
        <v>0</v>
      </c>
    </row>
    <row r="200" spans="2:8" s="41" customFormat="1" ht="14.25" x14ac:dyDescent="0.2">
      <c r="B200" s="328" t="s">
        <v>473</v>
      </c>
      <c r="C200" s="32" t="s">
        <v>533</v>
      </c>
      <c r="D200" s="1" t="s">
        <v>131</v>
      </c>
      <c r="E200" s="331"/>
      <c r="F200" s="27"/>
      <c r="G200" s="276"/>
      <c r="H200" s="35">
        <f>SUM(H201:H203)</f>
        <v>0</v>
      </c>
    </row>
    <row r="201" spans="2:8" ht="30" x14ac:dyDescent="0.25">
      <c r="B201" s="324" t="s">
        <v>461</v>
      </c>
      <c r="C201" s="243" t="s">
        <v>132</v>
      </c>
      <c r="D201" s="170" t="s">
        <v>133</v>
      </c>
      <c r="E201" s="199" t="s">
        <v>13</v>
      </c>
      <c r="F201" s="285">
        <v>5100</v>
      </c>
      <c r="G201" s="267"/>
      <c r="H201" s="309">
        <f t="shared" ref="H201:H203" si="14">F201*G201</f>
        <v>0</v>
      </c>
    </row>
    <row r="202" spans="2:8" x14ac:dyDescent="0.25">
      <c r="B202" s="325" t="s">
        <v>462</v>
      </c>
      <c r="C202" s="191" t="s">
        <v>129</v>
      </c>
      <c r="D202" s="171" t="s">
        <v>130</v>
      </c>
      <c r="E202" s="200" t="s">
        <v>57</v>
      </c>
      <c r="F202" s="286">
        <f>F201*20+13000</f>
        <v>115000</v>
      </c>
      <c r="G202" s="268"/>
      <c r="H202" s="306">
        <f t="shared" si="14"/>
        <v>0</v>
      </c>
    </row>
    <row r="203" spans="2:8" x14ac:dyDescent="0.25">
      <c r="B203" s="325" t="s">
        <v>534</v>
      </c>
      <c r="C203" s="195" t="s">
        <v>189</v>
      </c>
      <c r="D203" s="172" t="s">
        <v>190</v>
      </c>
      <c r="E203" s="201" t="s">
        <v>57</v>
      </c>
      <c r="F203" s="288">
        <f>F202</f>
        <v>115000</v>
      </c>
      <c r="G203" s="269"/>
      <c r="H203" s="307">
        <f t="shared" si="14"/>
        <v>0</v>
      </c>
    </row>
    <row r="204" spans="2:8" ht="9.75" customHeight="1" thickBot="1" x14ac:dyDescent="0.3">
      <c r="B204" s="327"/>
      <c r="C204" s="310"/>
      <c r="D204" s="311"/>
      <c r="E204" s="312"/>
      <c r="F204" s="313"/>
      <c r="G204" s="314"/>
      <c r="H204" s="315"/>
    </row>
    <row r="205" spans="2:8" s="401" customFormat="1" ht="18" x14ac:dyDescent="0.25">
      <c r="B205" s="394" t="s">
        <v>525</v>
      </c>
      <c r="C205" s="395"/>
      <c r="D205" s="396" t="s">
        <v>440</v>
      </c>
      <c r="E205" s="397"/>
      <c r="F205" s="398"/>
      <c r="G205" s="399"/>
      <c r="H205" s="400"/>
    </row>
    <row r="206" spans="2:8" s="333" customFormat="1" ht="15.75" x14ac:dyDescent="0.25">
      <c r="B206" s="370" t="s">
        <v>474</v>
      </c>
      <c r="C206" s="371">
        <v>17</v>
      </c>
      <c r="D206" s="371" t="s">
        <v>478</v>
      </c>
      <c r="E206" s="371"/>
      <c r="F206" s="371"/>
      <c r="G206" s="371"/>
      <c r="H206" s="372">
        <f>SUM(H207:H210)</f>
        <v>0</v>
      </c>
    </row>
    <row r="207" spans="2:8" ht="15.75" x14ac:dyDescent="0.25">
      <c r="B207" s="324" t="s">
        <v>475</v>
      </c>
      <c r="C207" s="212"/>
      <c r="D207" s="284" t="s">
        <v>531</v>
      </c>
      <c r="E207" s="179" t="s">
        <v>441</v>
      </c>
      <c r="F207" s="213">
        <v>1</v>
      </c>
      <c r="G207" s="278"/>
      <c r="H207" s="215">
        <f t="shared" ref="H207:H210" si="15">F207*G207</f>
        <v>0</v>
      </c>
    </row>
    <row r="208" spans="2:8" ht="18.75" customHeight="1" x14ac:dyDescent="0.25">
      <c r="B208" s="325" t="s">
        <v>476</v>
      </c>
      <c r="C208" s="218"/>
      <c r="D208" s="284" t="s">
        <v>532</v>
      </c>
      <c r="E208" s="180" t="s">
        <v>441</v>
      </c>
      <c r="F208" s="214">
        <v>2</v>
      </c>
      <c r="G208" s="268"/>
      <c r="H208" s="216">
        <f t="shared" si="15"/>
        <v>0</v>
      </c>
    </row>
    <row r="209" spans="2:8" ht="51" customHeight="1" x14ac:dyDescent="0.25">
      <c r="B209" s="325" t="s">
        <v>477</v>
      </c>
      <c r="C209" s="218"/>
      <c r="D209" s="284" t="s">
        <v>560</v>
      </c>
      <c r="E209" s="180" t="s">
        <v>441</v>
      </c>
      <c r="F209" s="183">
        <v>1</v>
      </c>
      <c r="G209" s="268"/>
      <c r="H209" s="219">
        <f t="shared" si="15"/>
        <v>0</v>
      </c>
    </row>
    <row r="210" spans="2:8" ht="45" customHeight="1" x14ac:dyDescent="0.25">
      <c r="B210" s="326" t="s">
        <v>521</v>
      </c>
      <c r="C210" s="195"/>
      <c r="D210" s="172" t="s">
        <v>561</v>
      </c>
      <c r="E210" s="201" t="s">
        <v>441</v>
      </c>
      <c r="F210" s="412">
        <v>2</v>
      </c>
      <c r="G210" s="273"/>
      <c r="H210" s="413">
        <f t="shared" si="15"/>
        <v>0</v>
      </c>
    </row>
    <row r="211" spans="2:8" ht="9.75" customHeight="1" thickBot="1" x14ac:dyDescent="0.3">
      <c r="B211" s="329"/>
      <c r="C211" s="299"/>
      <c r="D211" s="300"/>
      <c r="E211" s="301"/>
      <c r="F211" s="302"/>
      <c r="G211" s="303"/>
      <c r="H211" s="304"/>
    </row>
    <row r="212" spans="2:8" s="401" customFormat="1" ht="18" x14ac:dyDescent="0.25">
      <c r="B212" s="394" t="s">
        <v>553</v>
      </c>
      <c r="C212" s="395"/>
      <c r="D212" s="396" t="s">
        <v>552</v>
      </c>
      <c r="E212" s="397"/>
      <c r="F212" s="398"/>
      <c r="G212" s="399"/>
      <c r="H212" s="400"/>
    </row>
    <row r="213" spans="2:8" s="330" customFormat="1" ht="15.75" x14ac:dyDescent="0.2">
      <c r="B213" s="260" t="s">
        <v>554</v>
      </c>
      <c r="C213" s="259" t="s">
        <v>153</v>
      </c>
      <c r="D213" s="259" t="s">
        <v>552</v>
      </c>
      <c r="E213" s="259"/>
      <c r="F213" s="259"/>
      <c r="G213" s="259"/>
      <c r="H213" s="332">
        <f>SUM(H214:H214)</f>
        <v>0</v>
      </c>
    </row>
    <row r="214" spans="2:8" x14ac:dyDescent="0.25">
      <c r="B214" s="403" t="s">
        <v>555</v>
      </c>
      <c r="C214" s="404"/>
      <c r="D214" s="405" t="s">
        <v>562</v>
      </c>
      <c r="E214" s="406" t="s">
        <v>563</v>
      </c>
      <c r="F214" s="408">
        <v>8.8700000000000001E-2</v>
      </c>
      <c r="G214" s="407"/>
      <c r="H214" s="407">
        <f>F214*G214</f>
        <v>0</v>
      </c>
    </row>
    <row r="215" spans="2:8" x14ac:dyDescent="0.25">
      <c r="B215" s="223"/>
      <c r="C215" s="361"/>
      <c r="D215" s="298"/>
      <c r="E215" s="223"/>
      <c r="F215" s="297"/>
      <c r="G215" s="362"/>
      <c r="H215" s="297"/>
    </row>
    <row r="216" spans="2:8" ht="17.25" customHeight="1" x14ac:dyDescent="0.25">
      <c r="B216" s="348"/>
      <c r="C216" s="349"/>
      <c r="D216" s="350"/>
      <c r="E216" s="351" t="s">
        <v>526</v>
      </c>
      <c r="F216" s="351"/>
      <c r="G216" s="352"/>
      <c r="H216" s="363"/>
    </row>
    <row r="217" spans="2:8" ht="15.75" x14ac:dyDescent="0.25">
      <c r="B217" s="364"/>
      <c r="C217" s="343"/>
      <c r="D217" s="344"/>
      <c r="E217" s="345" t="s">
        <v>316</v>
      </c>
      <c r="F217" s="346"/>
      <c r="G217" s="347"/>
      <c r="H217" s="164">
        <f>H20+H27+H40+H61+H71+H76+H90+H95+H102+H111+H138+H165</f>
        <v>0</v>
      </c>
    </row>
    <row r="218" spans="2:8" ht="15.75" x14ac:dyDescent="0.25">
      <c r="B218" s="18"/>
      <c r="C218" s="16"/>
      <c r="D218" s="240" t="s">
        <v>479</v>
      </c>
      <c r="E218" s="296" t="s">
        <v>576</v>
      </c>
      <c r="F218" s="238"/>
      <c r="G218" s="280"/>
      <c r="H218" s="166" t="e">
        <f>H217*E218</f>
        <v>#VALUE!</v>
      </c>
    </row>
    <row r="219" spans="2:8" ht="18.75" x14ac:dyDescent="0.25">
      <c r="B219" s="18"/>
      <c r="C219" s="16"/>
      <c r="D219" s="234"/>
      <c r="E219" s="295" t="s">
        <v>324</v>
      </c>
      <c r="F219" s="294"/>
      <c r="G219" s="281"/>
      <c r="H219" s="165" t="e">
        <f>H217+H218</f>
        <v>#VALUE!</v>
      </c>
    </row>
    <row r="220" spans="2:8" ht="11.25" customHeight="1" x14ac:dyDescent="0.25">
      <c r="B220" s="18"/>
      <c r="C220" s="16"/>
      <c r="D220" s="235"/>
      <c r="E220" s="221"/>
      <c r="F220" s="222"/>
      <c r="G220" s="282"/>
      <c r="H220" s="365"/>
    </row>
    <row r="221" spans="2:8" ht="17.25" x14ac:dyDescent="0.25">
      <c r="B221" s="348"/>
      <c r="C221" s="353"/>
      <c r="D221" s="354"/>
      <c r="E221" s="351" t="s">
        <v>463</v>
      </c>
      <c r="F221" s="351"/>
      <c r="G221" s="352"/>
      <c r="H221" s="366"/>
    </row>
    <row r="222" spans="2:8" ht="15.75" x14ac:dyDescent="0.25">
      <c r="B222" s="18"/>
      <c r="C222" s="16"/>
      <c r="D222" s="234"/>
      <c r="E222" s="293" t="s">
        <v>316</v>
      </c>
      <c r="F222" s="292"/>
      <c r="G222" s="279"/>
      <c r="H222" s="164">
        <f>H171+H181+H189+H199</f>
        <v>0</v>
      </c>
    </row>
    <row r="223" spans="2:8" ht="15.75" x14ac:dyDescent="0.25">
      <c r="B223" s="18"/>
      <c r="C223" s="16"/>
      <c r="D223" s="240" t="s">
        <v>479</v>
      </c>
      <c r="E223" s="239" t="s">
        <v>576</v>
      </c>
      <c r="F223" s="238"/>
      <c r="G223" s="280"/>
      <c r="H223" s="166" t="e">
        <f>H222*E223</f>
        <v>#VALUE!</v>
      </c>
    </row>
    <row r="224" spans="2:8" ht="18.75" x14ac:dyDescent="0.25">
      <c r="B224" s="18"/>
      <c r="C224" s="16"/>
      <c r="D224" s="234"/>
      <c r="E224" s="295" t="s">
        <v>324</v>
      </c>
      <c r="F224" s="294"/>
      <c r="G224" s="281"/>
      <c r="H224" s="165" t="e">
        <f>H222+H223</f>
        <v>#VALUE!</v>
      </c>
    </row>
    <row r="225" spans="2:8" ht="11.25" customHeight="1" x14ac:dyDescent="0.25">
      <c r="B225" s="18"/>
      <c r="C225" s="16"/>
      <c r="D225" s="235"/>
      <c r="E225" s="221"/>
      <c r="F225" s="222"/>
      <c r="G225" s="282"/>
      <c r="H225" s="365"/>
    </row>
    <row r="226" spans="2:8" ht="17.25" x14ac:dyDescent="0.25">
      <c r="B226" s="348"/>
      <c r="C226" s="353"/>
      <c r="D226" s="354"/>
      <c r="E226" s="351" t="s">
        <v>464</v>
      </c>
      <c r="F226" s="351"/>
      <c r="G226" s="352"/>
      <c r="H226" s="366"/>
    </row>
    <row r="227" spans="2:8" ht="15.75" x14ac:dyDescent="0.25">
      <c r="B227" s="18"/>
      <c r="C227" s="16"/>
      <c r="D227" s="234"/>
      <c r="E227" s="293" t="s">
        <v>316</v>
      </c>
      <c r="F227" s="292"/>
      <c r="G227" s="279"/>
      <c r="H227" s="164">
        <f>H206</f>
        <v>0</v>
      </c>
    </row>
    <row r="228" spans="2:8" ht="15.75" x14ac:dyDescent="0.25">
      <c r="B228" s="18"/>
      <c r="C228" s="16"/>
      <c r="D228" s="240" t="s">
        <v>479</v>
      </c>
      <c r="E228" s="239" t="s">
        <v>577</v>
      </c>
      <c r="F228" s="238"/>
      <c r="G228" s="280"/>
      <c r="H228" s="166" t="e">
        <f>H227*E228</f>
        <v>#VALUE!</v>
      </c>
    </row>
    <row r="229" spans="2:8" ht="18.75" x14ac:dyDescent="0.25">
      <c r="B229" s="18"/>
      <c r="C229" s="16"/>
      <c r="D229" s="234"/>
      <c r="E229" s="295" t="s">
        <v>324</v>
      </c>
      <c r="F229" s="294"/>
      <c r="G229" s="281"/>
      <c r="H229" s="165" t="e">
        <f>H227+H228</f>
        <v>#VALUE!</v>
      </c>
    </row>
    <row r="230" spans="2:8" ht="11.25" customHeight="1" x14ac:dyDescent="0.25">
      <c r="B230" s="18"/>
      <c r="C230" s="16"/>
      <c r="D230" s="235"/>
      <c r="E230" s="295"/>
      <c r="F230" s="295"/>
      <c r="G230" s="341"/>
      <c r="H230" s="342"/>
    </row>
    <row r="231" spans="2:8" ht="16.5" customHeight="1" x14ac:dyDescent="0.25">
      <c r="B231" s="348"/>
      <c r="C231" s="353"/>
      <c r="D231" s="354"/>
      <c r="E231" s="351" t="s">
        <v>556</v>
      </c>
      <c r="F231" s="355"/>
      <c r="G231" s="356"/>
      <c r="H231" s="342"/>
    </row>
    <row r="232" spans="2:8" ht="18.75" x14ac:dyDescent="0.25">
      <c r="B232" s="18"/>
      <c r="C232" s="16"/>
      <c r="D232" s="235"/>
      <c r="E232" s="293" t="s">
        <v>316</v>
      </c>
      <c r="F232" s="295"/>
      <c r="G232" s="341"/>
      <c r="H232" s="342">
        <f>H213</f>
        <v>0</v>
      </c>
    </row>
    <row r="233" spans="2:8" ht="18.75" x14ac:dyDescent="0.25">
      <c r="B233" s="18"/>
      <c r="C233" s="16"/>
      <c r="D233" s="240" t="s">
        <v>479</v>
      </c>
      <c r="E233" s="296" t="s">
        <v>576</v>
      </c>
      <c r="F233" s="295"/>
      <c r="G233" s="341"/>
      <c r="H233" s="166" t="e">
        <f>H232*E233</f>
        <v>#VALUE!</v>
      </c>
    </row>
    <row r="234" spans="2:8" ht="18.75" x14ac:dyDescent="0.25">
      <c r="B234" s="18"/>
      <c r="C234" s="16"/>
      <c r="D234" s="235"/>
      <c r="E234" s="295" t="s">
        <v>324</v>
      </c>
      <c r="F234" s="295"/>
      <c r="G234" s="341"/>
      <c r="H234" s="342" t="e">
        <f>SUM(H232:H233)</f>
        <v>#VALUE!</v>
      </c>
    </row>
    <row r="235" spans="2:8" ht="13.5" customHeight="1" x14ac:dyDescent="0.25">
      <c r="B235" s="367"/>
      <c r="C235" s="223"/>
      <c r="D235" s="236"/>
      <c r="E235" s="223"/>
      <c r="F235" s="223"/>
      <c r="G235" s="283"/>
      <c r="H235" s="368"/>
    </row>
    <row r="236" spans="2:8" ht="18.75" customHeight="1" x14ac:dyDescent="0.25">
      <c r="B236" s="348"/>
      <c r="C236" s="369" t="s">
        <v>465</v>
      </c>
      <c r="D236" s="237"/>
      <c r="E236" s="414" t="e">
        <f>SUM(H219,H224,H229,H234)</f>
        <v>#VALUE!</v>
      </c>
      <c r="F236" s="415"/>
      <c r="G236" s="415"/>
      <c r="H236" s="416"/>
    </row>
    <row r="242" spans="8:8" x14ac:dyDescent="0.25">
      <c r="H242" s="24"/>
    </row>
  </sheetData>
  <mergeCells count="2">
    <mergeCell ref="E236:H236"/>
    <mergeCell ref="C16:G16"/>
  </mergeCells>
  <printOptions horizontalCentered="1"/>
  <pageMargins left="0.51181102362204722" right="0.51181102362204722" top="0.59055118110236227" bottom="0.39370078740157483" header="0.31496062992125984" footer="0.31496062992125984"/>
  <pageSetup paperSize="9" scale="65" fitToHeight="60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view="pageBreakPreview" topLeftCell="A34" zoomScaleNormal="100" zoomScaleSheetLayoutView="100" workbookViewId="0">
      <selection activeCell="C34" sqref="C34"/>
    </sheetView>
  </sheetViews>
  <sheetFormatPr defaultRowHeight="14.25" x14ac:dyDescent="0.2"/>
  <cols>
    <col min="1" max="1" width="5.42578125" style="41" customWidth="1"/>
    <col min="2" max="2" width="5.5703125" style="46" customWidth="1"/>
    <col min="3" max="3" width="41.7109375" style="44" customWidth="1"/>
    <col min="4" max="4" width="8.140625" style="41" customWidth="1"/>
    <col min="5" max="5" width="17.85546875" style="86" bestFit="1" customWidth="1"/>
    <col min="6" max="6" width="12.85546875" style="155" customWidth="1"/>
    <col min="7" max="16384" width="9.140625" style="41"/>
  </cols>
  <sheetData>
    <row r="2" spans="1:6" ht="18" x14ac:dyDescent="0.2">
      <c r="C2" s="417"/>
      <c r="D2" s="417"/>
      <c r="E2" s="417"/>
    </row>
    <row r="3" spans="1:6" ht="18" x14ac:dyDescent="0.2">
      <c r="C3" s="290"/>
      <c r="D3" s="290"/>
      <c r="E3" s="290"/>
    </row>
    <row r="4" spans="1:6" ht="18" x14ac:dyDescent="0.2">
      <c r="C4" s="290"/>
      <c r="D4" s="290"/>
      <c r="E4" s="290"/>
    </row>
    <row r="5" spans="1:6" ht="18" x14ac:dyDescent="0.2">
      <c r="C5" s="290"/>
      <c r="D5" s="290"/>
      <c r="E5" s="290"/>
    </row>
    <row r="6" spans="1:6" ht="15" x14ac:dyDescent="0.2">
      <c r="C6" s="418"/>
      <c r="D6" s="418"/>
      <c r="E6" s="418"/>
    </row>
    <row r="7" spans="1:6" ht="15" x14ac:dyDescent="0.2">
      <c r="C7" s="418"/>
      <c r="D7" s="418"/>
      <c r="E7" s="418"/>
    </row>
    <row r="9" spans="1:6" ht="15.75" x14ac:dyDescent="0.2">
      <c r="A9" s="42" t="s">
        <v>287</v>
      </c>
      <c r="C9" s="419" t="s">
        <v>551</v>
      </c>
      <c r="D9" s="419"/>
      <c r="E9" s="419"/>
      <c r="F9" s="419"/>
    </row>
    <row r="10" spans="1:6" ht="45.75" customHeight="1" x14ac:dyDescent="0.2">
      <c r="A10" s="42" t="s">
        <v>487</v>
      </c>
      <c r="C10" s="419" t="s">
        <v>489</v>
      </c>
      <c r="D10" s="419"/>
      <c r="E10" s="419"/>
    </row>
    <row r="11" spans="1:6" ht="14.25" customHeight="1" x14ac:dyDescent="0.2">
      <c r="A11" s="42"/>
      <c r="C11" s="43"/>
    </row>
    <row r="12" spans="1:6" ht="15.75" x14ac:dyDescent="0.2">
      <c r="A12" s="42" t="s">
        <v>488</v>
      </c>
      <c r="C12" s="419" t="s">
        <v>485</v>
      </c>
      <c r="D12" s="419"/>
      <c r="E12" s="419"/>
    </row>
    <row r="13" spans="1:6" ht="34.5" customHeight="1" x14ac:dyDescent="0.2">
      <c r="C13" s="418"/>
      <c r="D13" s="418"/>
      <c r="E13" s="418"/>
    </row>
    <row r="15" spans="1:6" ht="15.75" x14ac:dyDescent="0.2">
      <c r="C15" s="45" t="s">
        <v>490</v>
      </c>
    </row>
    <row r="17" spans="2:6" s="62" customFormat="1" ht="15" x14ac:dyDescent="0.25">
      <c r="B17" s="124" t="s">
        <v>294</v>
      </c>
      <c r="C17" s="127" t="s">
        <v>289</v>
      </c>
      <c r="D17" s="125"/>
      <c r="E17" s="126" t="s">
        <v>295</v>
      </c>
      <c r="F17" s="125" t="s">
        <v>296</v>
      </c>
    </row>
    <row r="18" spans="2:6" x14ac:dyDescent="0.2">
      <c r="B18" s="128">
        <v>1</v>
      </c>
      <c r="C18" s="129" t="str">
        <f>'PLANILHA ORÇAMENTOS'!D20</f>
        <v>SERVIÇO TÉCNICO ESPECIALIZADO</v>
      </c>
      <c r="D18" s="130"/>
      <c r="E18" s="148">
        <f>'PLANILHA ORÇAMENTOS'!H20</f>
        <v>0</v>
      </c>
      <c r="F18" s="156" t="e">
        <f>E18/$E$45</f>
        <v>#DIV/0!</v>
      </c>
    </row>
    <row r="19" spans="2:6" ht="28.5" x14ac:dyDescent="0.2">
      <c r="B19" s="131">
        <v>2</v>
      </c>
      <c r="C19" s="120" t="str">
        <f>'PLANILHA ORÇAMENTOS'!D27</f>
        <v>INÍCIO, APOIO E ADMINISTRAÇÃO DA OBRA</v>
      </c>
      <c r="D19" s="121"/>
      <c r="E19" s="149">
        <f>'PLANILHA ORÇAMENTOS'!H27</f>
        <v>0</v>
      </c>
      <c r="F19" s="157" t="e">
        <f t="shared" ref="F19:F32" si="0">E19/$E$45</f>
        <v>#DIV/0!</v>
      </c>
    </row>
    <row r="20" spans="2:6" x14ac:dyDescent="0.2">
      <c r="B20" s="131">
        <v>3</v>
      </c>
      <c r="C20" s="120" t="str">
        <f>'PLANILHA ORÇAMENTOS'!D40</f>
        <v>FUNDAÇÃO</v>
      </c>
      <c r="D20" s="121"/>
      <c r="E20" s="149">
        <f>'PLANILHA ORÇAMENTOS'!H40</f>
        <v>0</v>
      </c>
      <c r="F20" s="157" t="e">
        <f t="shared" si="0"/>
        <v>#DIV/0!</v>
      </c>
    </row>
    <row r="21" spans="2:6" x14ac:dyDescent="0.2">
      <c r="B21" s="131">
        <v>4</v>
      </c>
      <c r="C21" s="120" t="str">
        <f>'PLANILHA ORÇAMENTOS'!D61</f>
        <v>SUPER ESTRUTURA</v>
      </c>
      <c r="D21" s="121"/>
      <c r="E21" s="149">
        <f>'PLANILHA ORÇAMENTOS'!H61</f>
        <v>0</v>
      </c>
      <c r="F21" s="157" t="e">
        <f t="shared" si="0"/>
        <v>#DIV/0!</v>
      </c>
    </row>
    <row r="22" spans="2:6" x14ac:dyDescent="0.2">
      <c r="B22" s="131">
        <v>5</v>
      </c>
      <c r="C22" s="120" t="str">
        <f>'PLANILHA ORÇAMENTOS'!D71</f>
        <v>ALVENARIA</v>
      </c>
      <c r="D22" s="121"/>
      <c r="E22" s="149">
        <f>'PLANILHA ORÇAMENTOS'!H71</f>
        <v>0</v>
      </c>
      <c r="F22" s="157" t="e">
        <f t="shared" si="0"/>
        <v>#DIV/0!</v>
      </c>
    </row>
    <row r="23" spans="2:6" x14ac:dyDescent="0.2">
      <c r="B23" s="131">
        <v>6</v>
      </c>
      <c r="C23" s="120" t="str">
        <f>'PLANILHA ORÇAMENTOS'!D76</f>
        <v>REVESTIMENTOS</v>
      </c>
      <c r="D23" s="121"/>
      <c r="E23" s="149">
        <f>'PLANILHA ORÇAMENTOS'!H76</f>
        <v>0</v>
      </c>
      <c r="F23" s="157" t="e">
        <f t="shared" si="0"/>
        <v>#DIV/0!</v>
      </c>
    </row>
    <row r="24" spans="2:6" x14ac:dyDescent="0.2">
      <c r="B24" s="131">
        <v>7</v>
      </c>
      <c r="C24" s="120" t="str">
        <f>'PLANILHA ORÇAMENTOS'!D90</f>
        <v>PINTURA</v>
      </c>
      <c r="D24" s="121"/>
      <c r="E24" s="149">
        <f>'PLANILHA ORÇAMENTOS'!H90</f>
        <v>0</v>
      </c>
      <c r="F24" s="157" t="e">
        <f t="shared" si="0"/>
        <v>#DIV/0!</v>
      </c>
    </row>
    <row r="25" spans="2:6" x14ac:dyDescent="0.2">
      <c r="B25" s="131">
        <v>8</v>
      </c>
      <c r="C25" s="120" t="str">
        <f>'PLANILHA ORÇAMENTOS'!D95</f>
        <v>IMPERMEABILIZAÇÃO</v>
      </c>
      <c r="D25" s="121"/>
      <c r="E25" s="149">
        <f>'PLANILHA ORÇAMENTOS'!H95</f>
        <v>0</v>
      </c>
      <c r="F25" s="157" t="e">
        <f t="shared" si="0"/>
        <v>#DIV/0!</v>
      </c>
    </row>
    <row r="26" spans="2:6" x14ac:dyDescent="0.2">
      <c r="B26" s="131">
        <v>9</v>
      </c>
      <c r="C26" s="120" t="str">
        <f>'PLANILHA ORÇAMENTOS'!D102</f>
        <v>ESQUADRIAS</v>
      </c>
      <c r="D26" s="121"/>
      <c r="E26" s="149">
        <f>'PLANILHA ORÇAMENTOS'!H102</f>
        <v>0</v>
      </c>
      <c r="F26" s="157" t="e">
        <f t="shared" si="0"/>
        <v>#DIV/0!</v>
      </c>
    </row>
    <row r="27" spans="2:6" x14ac:dyDescent="0.2">
      <c r="B27" s="131">
        <v>10</v>
      </c>
      <c r="C27" s="120" t="str">
        <f>'PLANILHA ORÇAMENTOS'!D111</f>
        <v>ELÉTRICA</v>
      </c>
      <c r="D27" s="121"/>
      <c r="E27" s="149">
        <f>'PLANILHA ORÇAMENTOS'!H111</f>
        <v>0</v>
      </c>
      <c r="F27" s="157" t="e">
        <f t="shared" si="0"/>
        <v>#DIV/0!</v>
      </c>
    </row>
    <row r="28" spans="2:6" x14ac:dyDescent="0.2">
      <c r="B28" s="131">
        <v>11</v>
      </c>
      <c r="C28" s="120" t="str">
        <f>'PLANILHA ORÇAMENTOS'!D138</f>
        <v>HIDRÁULICA</v>
      </c>
      <c r="D28" s="121"/>
      <c r="E28" s="149">
        <f>'PLANILHA ORÇAMENTOS'!H138</f>
        <v>0</v>
      </c>
      <c r="F28" s="157" t="e">
        <f t="shared" si="0"/>
        <v>#DIV/0!</v>
      </c>
    </row>
    <row r="29" spans="2:6" x14ac:dyDescent="0.2">
      <c r="B29" s="131">
        <v>12</v>
      </c>
      <c r="C29" s="120" t="str">
        <f>'PLANILHA ORÇAMENTOS'!D165</f>
        <v>LIMPEZA DE OBRA</v>
      </c>
      <c r="D29" s="121"/>
      <c r="E29" s="149">
        <f>'PLANILHA ORÇAMENTOS'!H165</f>
        <v>0</v>
      </c>
      <c r="F29" s="157" t="e">
        <f t="shared" si="0"/>
        <v>#DIV/0!</v>
      </c>
    </row>
    <row r="30" spans="2:6" ht="28.5" x14ac:dyDescent="0.2">
      <c r="B30" s="131">
        <v>13</v>
      </c>
      <c r="C30" s="120" t="str">
        <f>'PLANILHA ORÇAMENTOS'!D171</f>
        <v>DEMOLIÇÃO COM PROVAVEL REAPROVEITAMENTO</v>
      </c>
      <c r="D30" s="121"/>
      <c r="E30" s="149">
        <f>'PLANILHA ORÇAMENTOS'!H171</f>
        <v>0</v>
      </c>
      <c r="F30" s="157" t="e">
        <f t="shared" si="0"/>
        <v>#DIV/0!</v>
      </c>
    </row>
    <row r="31" spans="2:6" ht="28.5" x14ac:dyDescent="0.2">
      <c r="B31" s="131">
        <v>14</v>
      </c>
      <c r="C31" s="120" t="str">
        <f>'PLANILHA ORÇAMENTOS'!D181</f>
        <v>DEMOLIÇÃO SEM REAPROVEITAMENTO</v>
      </c>
      <c r="D31" s="121"/>
      <c r="E31" s="149">
        <f>'PLANILHA ORÇAMENTOS'!H181</f>
        <v>0</v>
      </c>
      <c r="F31" s="157" t="e">
        <f t="shared" si="0"/>
        <v>#DIV/0!</v>
      </c>
    </row>
    <row r="32" spans="2:6" ht="28.5" x14ac:dyDescent="0.2">
      <c r="B32" s="131">
        <v>15</v>
      </c>
      <c r="C32" s="120" t="str">
        <f>'PLANILHA ORÇAMENTOS'!D189</f>
        <v>IMPERMEABILIZAÇÃO, PROTEÇÃO E JUNTA</v>
      </c>
      <c r="D32" s="121"/>
      <c r="E32" s="149">
        <f>'PLANILHA ORÇAMENTOS'!H189</f>
        <v>0</v>
      </c>
      <c r="F32" s="157" t="e">
        <f t="shared" si="0"/>
        <v>#DIV/0!</v>
      </c>
    </row>
    <row r="33" spans="2:6" x14ac:dyDescent="0.2">
      <c r="B33" s="131">
        <v>16</v>
      </c>
      <c r="C33" s="120" t="str">
        <f>'PLANILHA ORÇAMENTOS'!D199</f>
        <v>COBERTURA</v>
      </c>
      <c r="D33" s="121"/>
      <c r="E33" s="149">
        <f>'PLANILHA ORÇAMENTOS'!H199</f>
        <v>0</v>
      </c>
      <c r="F33" s="157" t="e">
        <f>E33/$E$45</f>
        <v>#DIV/0!</v>
      </c>
    </row>
    <row r="34" spans="2:6" ht="28.5" x14ac:dyDescent="0.2">
      <c r="B34" s="131">
        <v>17</v>
      </c>
      <c r="C34" s="120" t="str">
        <f>'PLANILHA ORÇAMENTOS'!D206</f>
        <v>SUBSTITUIÇÃO DE ELEVADORES EXISTENTES</v>
      </c>
      <c r="D34" s="121"/>
      <c r="E34" s="149">
        <f>'PLANILHA ORÇAMENTOS'!H206</f>
        <v>0</v>
      </c>
      <c r="F34" s="157" t="e">
        <f>E34/$E$45</f>
        <v>#DIV/0!</v>
      </c>
    </row>
    <row r="35" spans="2:6" s="358" customFormat="1" ht="22.5" customHeight="1" x14ac:dyDescent="0.25">
      <c r="B35" s="132">
        <v>18</v>
      </c>
      <c r="C35" s="357" t="str">
        <f>'PLANILHA ORÇAMENTOS'!D212</f>
        <v>ADMINISTRAÇÃO LOCAL</v>
      </c>
      <c r="D35" s="357"/>
      <c r="E35" s="359">
        <f>'PLANILHA ORÇAMENTOS'!H213</f>
        <v>0</v>
      </c>
      <c r="F35" s="360" t="e">
        <f>E35/$E$45</f>
        <v>#DIV/0!</v>
      </c>
    </row>
    <row r="36" spans="2:6" s="139" customFormat="1" x14ac:dyDescent="0.2">
      <c r="B36" s="137"/>
      <c r="C36" s="138"/>
      <c r="E36" s="150"/>
      <c r="F36" s="158"/>
    </row>
    <row r="37" spans="2:6" ht="15" x14ac:dyDescent="0.25">
      <c r="B37" s="128"/>
      <c r="C37" s="133" t="s">
        <v>558</v>
      </c>
      <c r="D37" s="134"/>
      <c r="E37" s="151">
        <f>E18+E19+E20+E21+E22+E23+E24+E25+E26+E27+E28+E29+E30+E31+E32+E33+E35</f>
        <v>0</v>
      </c>
      <c r="F37" s="159"/>
    </row>
    <row r="38" spans="2:6" ht="15" x14ac:dyDescent="0.25">
      <c r="B38" s="131"/>
      <c r="C38" s="122" t="s">
        <v>479</v>
      </c>
      <c r="D38" s="123" t="s">
        <v>576</v>
      </c>
      <c r="E38" s="152" t="e">
        <f>E37*D38</f>
        <v>#VALUE!</v>
      </c>
      <c r="F38" s="160"/>
    </row>
    <row r="39" spans="2:6" ht="15" x14ac:dyDescent="0.25">
      <c r="B39" s="132"/>
      <c r="C39" s="135" t="s">
        <v>324</v>
      </c>
      <c r="D39" s="136"/>
      <c r="E39" s="153" t="e">
        <f>E37+E38</f>
        <v>#VALUE!</v>
      </c>
      <c r="F39" s="161"/>
    </row>
    <row r="40" spans="2:6" s="139" customFormat="1" ht="15" x14ac:dyDescent="0.25">
      <c r="B40" s="137"/>
      <c r="C40" s="140"/>
      <c r="D40" s="141"/>
      <c r="E40" s="154"/>
      <c r="F40" s="158"/>
    </row>
    <row r="41" spans="2:6" ht="15" x14ac:dyDescent="0.25">
      <c r="B41" s="128"/>
      <c r="C41" s="133" t="s">
        <v>530</v>
      </c>
      <c r="D41" s="134"/>
      <c r="E41" s="151">
        <f>E34</f>
        <v>0</v>
      </c>
      <c r="F41" s="159"/>
    </row>
    <row r="42" spans="2:6" ht="15" x14ac:dyDescent="0.25">
      <c r="B42" s="131"/>
      <c r="C42" s="122" t="s">
        <v>479</v>
      </c>
      <c r="D42" s="123" t="s">
        <v>577</v>
      </c>
      <c r="E42" s="152" t="e">
        <f>E41*D42</f>
        <v>#VALUE!</v>
      </c>
      <c r="F42" s="160"/>
    </row>
    <row r="43" spans="2:6" ht="15" x14ac:dyDescent="0.25">
      <c r="B43" s="132"/>
      <c r="C43" s="135" t="s">
        <v>557</v>
      </c>
      <c r="D43" s="136"/>
      <c r="E43" s="153" t="e">
        <f>E41+E42</f>
        <v>#VALUE!</v>
      </c>
      <c r="F43" s="161"/>
    </row>
    <row r="44" spans="2:6" s="139" customFormat="1" x14ac:dyDescent="0.2">
      <c r="B44" s="137"/>
      <c r="C44" s="142"/>
      <c r="D44" s="143"/>
      <c r="E44" s="150"/>
      <c r="F44" s="158"/>
    </row>
    <row r="45" spans="2:6" ht="15" x14ac:dyDescent="0.25">
      <c r="B45" s="128"/>
      <c r="C45" s="144" t="s">
        <v>480</v>
      </c>
      <c r="D45" s="145"/>
      <c r="E45" s="151">
        <f>E37+E41</f>
        <v>0</v>
      </c>
      <c r="F45" s="159"/>
    </row>
    <row r="46" spans="2:6" ht="15" x14ac:dyDescent="0.25">
      <c r="B46" s="132"/>
      <c r="C46" s="146" t="s">
        <v>314</v>
      </c>
      <c r="D46" s="147"/>
      <c r="E46" s="153" t="e">
        <f>E39+E43</f>
        <v>#VALUE!</v>
      </c>
      <c r="F46" s="162" t="e">
        <f>SUM(F18:F35)</f>
        <v>#DIV/0!</v>
      </c>
    </row>
  </sheetData>
  <mergeCells count="7">
    <mergeCell ref="C2:E2"/>
    <mergeCell ref="C6:E6"/>
    <mergeCell ref="C7:E7"/>
    <mergeCell ref="C10:E10"/>
    <mergeCell ref="C13:E13"/>
    <mergeCell ref="C12:E12"/>
    <mergeCell ref="C9:F9"/>
  </mergeCells>
  <pageMargins left="1.1023622047244095" right="0.31496062992125984" top="0.78740157480314965" bottom="0.39370078740157483" header="0.31496062992125984" footer="0.31496062992125984"/>
  <pageSetup paperSize="9" scale="95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81"/>
  <sheetViews>
    <sheetView view="pageBreakPreview" topLeftCell="A40" zoomScale="70" zoomScaleNormal="100" zoomScaleSheetLayoutView="70" workbookViewId="0">
      <selection activeCell="C27" sqref="C27:C28"/>
    </sheetView>
  </sheetViews>
  <sheetFormatPr defaultRowHeight="18" x14ac:dyDescent="0.25"/>
  <cols>
    <col min="1" max="1" width="6.140625" customWidth="1"/>
    <col min="2" max="2" width="7.28515625" style="10" customWidth="1"/>
    <col min="3" max="3" width="52.5703125" style="6" customWidth="1"/>
    <col min="4" max="4" width="20.140625" style="92" customWidth="1"/>
    <col min="5" max="5" width="14.28515625" style="93" bestFit="1" customWidth="1"/>
    <col min="6" max="14" width="16.140625" style="93" bestFit="1" customWidth="1"/>
    <col min="15" max="16" width="17.5703125" style="93" bestFit="1" customWidth="1"/>
    <col min="17" max="34" width="17.5703125" style="93" customWidth="1"/>
    <col min="35" max="35" width="13.85546875" style="93" customWidth="1"/>
    <col min="36" max="36" width="17.5703125" style="93" bestFit="1" customWidth="1"/>
    <col min="37" max="37" width="6.5703125" customWidth="1"/>
    <col min="38" max="38" width="12.140625" bestFit="1" customWidth="1"/>
    <col min="39" max="39" width="20.5703125" customWidth="1"/>
    <col min="40" max="40" width="5.140625" customWidth="1"/>
    <col min="41" max="41" width="24" customWidth="1"/>
    <col min="42" max="42" width="20.28515625" customWidth="1"/>
    <col min="43" max="43" width="18.140625" customWidth="1"/>
    <col min="44" max="44" width="18.85546875" bestFit="1" customWidth="1"/>
    <col min="45" max="46" width="18" bestFit="1" customWidth="1"/>
    <col min="47" max="47" width="16.28515625" customWidth="1"/>
    <col min="271" max="271" width="9.28515625" customWidth="1"/>
    <col min="272" max="272" width="73.140625" customWidth="1"/>
    <col min="273" max="273" width="25.7109375" customWidth="1"/>
    <col min="274" max="274" width="20" customWidth="1"/>
    <col min="275" max="275" width="20.42578125" customWidth="1"/>
    <col min="276" max="276" width="20.7109375" customWidth="1"/>
    <col min="277" max="279" width="21.140625" bestFit="1" customWidth="1"/>
    <col min="280" max="281" width="21.140625" customWidth="1"/>
    <col min="282" max="282" width="21.140625" bestFit="1" customWidth="1"/>
    <col min="283" max="283" width="26.85546875" bestFit="1" customWidth="1"/>
    <col min="284" max="284" width="22.42578125" customWidth="1"/>
    <col min="285" max="285" width="22.140625" customWidth="1"/>
    <col min="286" max="286" width="21.85546875" customWidth="1"/>
    <col min="287" max="287" width="22.140625" customWidth="1"/>
    <col min="288" max="288" width="22.42578125" customWidth="1"/>
    <col min="289" max="290" width="21.85546875" customWidth="1"/>
    <col min="291" max="291" width="22.42578125" customWidth="1"/>
    <col min="292" max="292" width="23.28515625" customWidth="1"/>
    <col min="293" max="293" width="6.5703125" customWidth="1"/>
    <col min="294" max="294" width="0" hidden="1" customWidth="1"/>
    <col min="295" max="295" width="20.5703125" customWidth="1"/>
    <col min="296" max="296" width="5.140625" customWidth="1"/>
    <col min="297" max="297" width="24" customWidth="1"/>
    <col min="298" max="298" width="20.28515625" customWidth="1"/>
    <col min="299" max="299" width="18.140625" customWidth="1"/>
    <col min="300" max="300" width="18.85546875" bestFit="1" customWidth="1"/>
    <col min="301" max="302" width="18" bestFit="1" customWidth="1"/>
    <col min="303" max="303" width="16.28515625" customWidth="1"/>
    <col min="527" max="527" width="9.28515625" customWidth="1"/>
    <col min="528" max="528" width="73.140625" customWidth="1"/>
    <col min="529" max="529" width="25.7109375" customWidth="1"/>
    <col min="530" max="530" width="20" customWidth="1"/>
    <col min="531" max="531" width="20.42578125" customWidth="1"/>
    <col min="532" max="532" width="20.7109375" customWidth="1"/>
    <col min="533" max="535" width="21.140625" bestFit="1" customWidth="1"/>
    <col min="536" max="537" width="21.140625" customWidth="1"/>
    <col min="538" max="538" width="21.140625" bestFit="1" customWidth="1"/>
    <col min="539" max="539" width="26.85546875" bestFit="1" customWidth="1"/>
    <col min="540" max="540" width="22.42578125" customWidth="1"/>
    <col min="541" max="541" width="22.140625" customWidth="1"/>
    <col min="542" max="542" width="21.85546875" customWidth="1"/>
    <col min="543" max="543" width="22.140625" customWidth="1"/>
    <col min="544" max="544" width="22.42578125" customWidth="1"/>
    <col min="545" max="546" width="21.85546875" customWidth="1"/>
    <col min="547" max="547" width="22.42578125" customWidth="1"/>
    <col min="548" max="548" width="23.28515625" customWidth="1"/>
    <col min="549" max="549" width="6.5703125" customWidth="1"/>
    <col min="550" max="550" width="0" hidden="1" customWidth="1"/>
    <col min="551" max="551" width="20.5703125" customWidth="1"/>
    <col min="552" max="552" width="5.140625" customWidth="1"/>
    <col min="553" max="553" width="24" customWidth="1"/>
    <col min="554" max="554" width="20.28515625" customWidth="1"/>
    <col min="555" max="555" width="18.140625" customWidth="1"/>
    <col min="556" max="556" width="18.85546875" bestFit="1" customWidth="1"/>
    <col min="557" max="558" width="18" bestFit="1" customWidth="1"/>
    <col min="559" max="559" width="16.28515625" customWidth="1"/>
    <col min="783" max="783" width="9.28515625" customWidth="1"/>
    <col min="784" max="784" width="73.140625" customWidth="1"/>
    <col min="785" max="785" width="25.7109375" customWidth="1"/>
    <col min="786" max="786" width="20" customWidth="1"/>
    <col min="787" max="787" width="20.42578125" customWidth="1"/>
    <col min="788" max="788" width="20.7109375" customWidth="1"/>
    <col min="789" max="791" width="21.140625" bestFit="1" customWidth="1"/>
    <col min="792" max="793" width="21.140625" customWidth="1"/>
    <col min="794" max="794" width="21.140625" bestFit="1" customWidth="1"/>
    <col min="795" max="795" width="26.85546875" bestFit="1" customWidth="1"/>
    <col min="796" max="796" width="22.42578125" customWidth="1"/>
    <col min="797" max="797" width="22.140625" customWidth="1"/>
    <col min="798" max="798" width="21.85546875" customWidth="1"/>
    <col min="799" max="799" width="22.140625" customWidth="1"/>
    <col min="800" max="800" width="22.42578125" customWidth="1"/>
    <col min="801" max="802" width="21.85546875" customWidth="1"/>
    <col min="803" max="803" width="22.42578125" customWidth="1"/>
    <col min="804" max="804" width="23.28515625" customWidth="1"/>
    <col min="805" max="805" width="6.5703125" customWidth="1"/>
    <col min="806" max="806" width="0" hidden="1" customWidth="1"/>
    <col min="807" max="807" width="20.5703125" customWidth="1"/>
    <col min="808" max="808" width="5.140625" customWidth="1"/>
    <col min="809" max="809" width="24" customWidth="1"/>
    <col min="810" max="810" width="20.28515625" customWidth="1"/>
    <col min="811" max="811" width="18.140625" customWidth="1"/>
    <col min="812" max="812" width="18.85546875" bestFit="1" customWidth="1"/>
    <col min="813" max="814" width="18" bestFit="1" customWidth="1"/>
    <col min="815" max="815" width="16.28515625" customWidth="1"/>
    <col min="1039" max="1039" width="9.28515625" customWidth="1"/>
    <col min="1040" max="1040" width="73.140625" customWidth="1"/>
    <col min="1041" max="1041" width="25.7109375" customWidth="1"/>
    <col min="1042" max="1042" width="20" customWidth="1"/>
    <col min="1043" max="1043" width="20.42578125" customWidth="1"/>
    <col min="1044" max="1044" width="20.7109375" customWidth="1"/>
    <col min="1045" max="1047" width="21.140625" bestFit="1" customWidth="1"/>
    <col min="1048" max="1049" width="21.140625" customWidth="1"/>
    <col min="1050" max="1050" width="21.140625" bestFit="1" customWidth="1"/>
    <col min="1051" max="1051" width="26.85546875" bestFit="1" customWidth="1"/>
    <col min="1052" max="1052" width="22.42578125" customWidth="1"/>
    <col min="1053" max="1053" width="22.140625" customWidth="1"/>
    <col min="1054" max="1054" width="21.85546875" customWidth="1"/>
    <col min="1055" max="1055" width="22.140625" customWidth="1"/>
    <col min="1056" max="1056" width="22.42578125" customWidth="1"/>
    <col min="1057" max="1058" width="21.85546875" customWidth="1"/>
    <col min="1059" max="1059" width="22.42578125" customWidth="1"/>
    <col min="1060" max="1060" width="23.28515625" customWidth="1"/>
    <col min="1061" max="1061" width="6.5703125" customWidth="1"/>
    <col min="1062" max="1062" width="0" hidden="1" customWidth="1"/>
    <col min="1063" max="1063" width="20.5703125" customWidth="1"/>
    <col min="1064" max="1064" width="5.140625" customWidth="1"/>
    <col min="1065" max="1065" width="24" customWidth="1"/>
    <col min="1066" max="1066" width="20.28515625" customWidth="1"/>
    <col min="1067" max="1067" width="18.140625" customWidth="1"/>
    <col min="1068" max="1068" width="18.85546875" bestFit="1" customWidth="1"/>
    <col min="1069" max="1070" width="18" bestFit="1" customWidth="1"/>
    <col min="1071" max="1071" width="16.28515625" customWidth="1"/>
    <col min="1295" max="1295" width="9.28515625" customWidth="1"/>
    <col min="1296" max="1296" width="73.140625" customWidth="1"/>
    <col min="1297" max="1297" width="25.7109375" customWidth="1"/>
    <col min="1298" max="1298" width="20" customWidth="1"/>
    <col min="1299" max="1299" width="20.42578125" customWidth="1"/>
    <col min="1300" max="1300" width="20.7109375" customWidth="1"/>
    <col min="1301" max="1303" width="21.140625" bestFit="1" customWidth="1"/>
    <col min="1304" max="1305" width="21.140625" customWidth="1"/>
    <col min="1306" max="1306" width="21.140625" bestFit="1" customWidth="1"/>
    <col min="1307" max="1307" width="26.85546875" bestFit="1" customWidth="1"/>
    <col min="1308" max="1308" width="22.42578125" customWidth="1"/>
    <col min="1309" max="1309" width="22.140625" customWidth="1"/>
    <col min="1310" max="1310" width="21.85546875" customWidth="1"/>
    <col min="1311" max="1311" width="22.140625" customWidth="1"/>
    <col min="1312" max="1312" width="22.42578125" customWidth="1"/>
    <col min="1313" max="1314" width="21.85546875" customWidth="1"/>
    <col min="1315" max="1315" width="22.42578125" customWidth="1"/>
    <col min="1316" max="1316" width="23.28515625" customWidth="1"/>
    <col min="1317" max="1317" width="6.5703125" customWidth="1"/>
    <col min="1318" max="1318" width="0" hidden="1" customWidth="1"/>
    <col min="1319" max="1319" width="20.5703125" customWidth="1"/>
    <col min="1320" max="1320" width="5.140625" customWidth="1"/>
    <col min="1321" max="1321" width="24" customWidth="1"/>
    <col min="1322" max="1322" width="20.28515625" customWidth="1"/>
    <col min="1323" max="1323" width="18.140625" customWidth="1"/>
    <col min="1324" max="1324" width="18.85546875" bestFit="1" customWidth="1"/>
    <col min="1325" max="1326" width="18" bestFit="1" customWidth="1"/>
    <col min="1327" max="1327" width="16.28515625" customWidth="1"/>
    <col min="1551" max="1551" width="9.28515625" customWidth="1"/>
    <col min="1552" max="1552" width="73.140625" customWidth="1"/>
    <col min="1553" max="1553" width="25.7109375" customWidth="1"/>
    <col min="1554" max="1554" width="20" customWidth="1"/>
    <col min="1555" max="1555" width="20.42578125" customWidth="1"/>
    <col min="1556" max="1556" width="20.7109375" customWidth="1"/>
    <col min="1557" max="1559" width="21.140625" bestFit="1" customWidth="1"/>
    <col min="1560" max="1561" width="21.140625" customWidth="1"/>
    <col min="1562" max="1562" width="21.140625" bestFit="1" customWidth="1"/>
    <col min="1563" max="1563" width="26.85546875" bestFit="1" customWidth="1"/>
    <col min="1564" max="1564" width="22.42578125" customWidth="1"/>
    <col min="1565" max="1565" width="22.140625" customWidth="1"/>
    <col min="1566" max="1566" width="21.85546875" customWidth="1"/>
    <col min="1567" max="1567" width="22.140625" customWidth="1"/>
    <col min="1568" max="1568" width="22.42578125" customWidth="1"/>
    <col min="1569" max="1570" width="21.85546875" customWidth="1"/>
    <col min="1571" max="1571" width="22.42578125" customWidth="1"/>
    <col min="1572" max="1572" width="23.28515625" customWidth="1"/>
    <col min="1573" max="1573" width="6.5703125" customWidth="1"/>
    <col min="1574" max="1574" width="0" hidden="1" customWidth="1"/>
    <col min="1575" max="1575" width="20.5703125" customWidth="1"/>
    <col min="1576" max="1576" width="5.140625" customWidth="1"/>
    <col min="1577" max="1577" width="24" customWidth="1"/>
    <col min="1578" max="1578" width="20.28515625" customWidth="1"/>
    <col min="1579" max="1579" width="18.140625" customWidth="1"/>
    <col min="1580" max="1580" width="18.85546875" bestFit="1" customWidth="1"/>
    <col min="1581" max="1582" width="18" bestFit="1" customWidth="1"/>
    <col min="1583" max="1583" width="16.28515625" customWidth="1"/>
    <col min="1807" max="1807" width="9.28515625" customWidth="1"/>
    <col min="1808" max="1808" width="73.140625" customWidth="1"/>
    <col min="1809" max="1809" width="25.7109375" customWidth="1"/>
    <col min="1810" max="1810" width="20" customWidth="1"/>
    <col min="1811" max="1811" width="20.42578125" customWidth="1"/>
    <col min="1812" max="1812" width="20.7109375" customWidth="1"/>
    <col min="1813" max="1815" width="21.140625" bestFit="1" customWidth="1"/>
    <col min="1816" max="1817" width="21.140625" customWidth="1"/>
    <col min="1818" max="1818" width="21.140625" bestFit="1" customWidth="1"/>
    <col min="1819" max="1819" width="26.85546875" bestFit="1" customWidth="1"/>
    <col min="1820" max="1820" width="22.42578125" customWidth="1"/>
    <col min="1821" max="1821" width="22.140625" customWidth="1"/>
    <col min="1822" max="1822" width="21.85546875" customWidth="1"/>
    <col min="1823" max="1823" width="22.140625" customWidth="1"/>
    <col min="1824" max="1824" width="22.42578125" customWidth="1"/>
    <col min="1825" max="1826" width="21.85546875" customWidth="1"/>
    <col min="1827" max="1827" width="22.42578125" customWidth="1"/>
    <col min="1828" max="1828" width="23.28515625" customWidth="1"/>
    <col min="1829" max="1829" width="6.5703125" customWidth="1"/>
    <col min="1830" max="1830" width="0" hidden="1" customWidth="1"/>
    <col min="1831" max="1831" width="20.5703125" customWidth="1"/>
    <col min="1832" max="1832" width="5.140625" customWidth="1"/>
    <col min="1833" max="1833" width="24" customWidth="1"/>
    <col min="1834" max="1834" width="20.28515625" customWidth="1"/>
    <col min="1835" max="1835" width="18.140625" customWidth="1"/>
    <col min="1836" max="1836" width="18.85546875" bestFit="1" customWidth="1"/>
    <col min="1837" max="1838" width="18" bestFit="1" customWidth="1"/>
    <col min="1839" max="1839" width="16.28515625" customWidth="1"/>
    <col min="2063" max="2063" width="9.28515625" customWidth="1"/>
    <col min="2064" max="2064" width="73.140625" customWidth="1"/>
    <col min="2065" max="2065" width="25.7109375" customWidth="1"/>
    <col min="2066" max="2066" width="20" customWidth="1"/>
    <col min="2067" max="2067" width="20.42578125" customWidth="1"/>
    <col min="2068" max="2068" width="20.7109375" customWidth="1"/>
    <col min="2069" max="2071" width="21.140625" bestFit="1" customWidth="1"/>
    <col min="2072" max="2073" width="21.140625" customWidth="1"/>
    <col min="2074" max="2074" width="21.140625" bestFit="1" customWidth="1"/>
    <col min="2075" max="2075" width="26.85546875" bestFit="1" customWidth="1"/>
    <col min="2076" max="2076" width="22.42578125" customWidth="1"/>
    <col min="2077" max="2077" width="22.140625" customWidth="1"/>
    <col min="2078" max="2078" width="21.85546875" customWidth="1"/>
    <col min="2079" max="2079" width="22.140625" customWidth="1"/>
    <col min="2080" max="2080" width="22.42578125" customWidth="1"/>
    <col min="2081" max="2082" width="21.85546875" customWidth="1"/>
    <col min="2083" max="2083" width="22.42578125" customWidth="1"/>
    <col min="2084" max="2084" width="23.28515625" customWidth="1"/>
    <col min="2085" max="2085" width="6.5703125" customWidth="1"/>
    <col min="2086" max="2086" width="0" hidden="1" customWidth="1"/>
    <col min="2087" max="2087" width="20.5703125" customWidth="1"/>
    <col min="2088" max="2088" width="5.140625" customWidth="1"/>
    <col min="2089" max="2089" width="24" customWidth="1"/>
    <col min="2090" max="2090" width="20.28515625" customWidth="1"/>
    <col min="2091" max="2091" width="18.140625" customWidth="1"/>
    <col min="2092" max="2092" width="18.85546875" bestFit="1" customWidth="1"/>
    <col min="2093" max="2094" width="18" bestFit="1" customWidth="1"/>
    <col min="2095" max="2095" width="16.28515625" customWidth="1"/>
    <col min="2319" max="2319" width="9.28515625" customWidth="1"/>
    <col min="2320" max="2320" width="73.140625" customWidth="1"/>
    <col min="2321" max="2321" width="25.7109375" customWidth="1"/>
    <col min="2322" max="2322" width="20" customWidth="1"/>
    <col min="2323" max="2323" width="20.42578125" customWidth="1"/>
    <col min="2324" max="2324" width="20.7109375" customWidth="1"/>
    <col min="2325" max="2327" width="21.140625" bestFit="1" customWidth="1"/>
    <col min="2328" max="2329" width="21.140625" customWidth="1"/>
    <col min="2330" max="2330" width="21.140625" bestFit="1" customWidth="1"/>
    <col min="2331" max="2331" width="26.85546875" bestFit="1" customWidth="1"/>
    <col min="2332" max="2332" width="22.42578125" customWidth="1"/>
    <col min="2333" max="2333" width="22.140625" customWidth="1"/>
    <col min="2334" max="2334" width="21.85546875" customWidth="1"/>
    <col min="2335" max="2335" width="22.140625" customWidth="1"/>
    <col min="2336" max="2336" width="22.42578125" customWidth="1"/>
    <col min="2337" max="2338" width="21.85546875" customWidth="1"/>
    <col min="2339" max="2339" width="22.42578125" customWidth="1"/>
    <col min="2340" max="2340" width="23.28515625" customWidth="1"/>
    <col min="2341" max="2341" width="6.5703125" customWidth="1"/>
    <col min="2342" max="2342" width="0" hidden="1" customWidth="1"/>
    <col min="2343" max="2343" width="20.5703125" customWidth="1"/>
    <col min="2344" max="2344" width="5.140625" customWidth="1"/>
    <col min="2345" max="2345" width="24" customWidth="1"/>
    <col min="2346" max="2346" width="20.28515625" customWidth="1"/>
    <col min="2347" max="2347" width="18.140625" customWidth="1"/>
    <col min="2348" max="2348" width="18.85546875" bestFit="1" customWidth="1"/>
    <col min="2349" max="2350" width="18" bestFit="1" customWidth="1"/>
    <col min="2351" max="2351" width="16.28515625" customWidth="1"/>
    <col min="2575" max="2575" width="9.28515625" customWidth="1"/>
    <col min="2576" max="2576" width="73.140625" customWidth="1"/>
    <col min="2577" max="2577" width="25.7109375" customWidth="1"/>
    <col min="2578" max="2578" width="20" customWidth="1"/>
    <col min="2579" max="2579" width="20.42578125" customWidth="1"/>
    <col min="2580" max="2580" width="20.7109375" customWidth="1"/>
    <col min="2581" max="2583" width="21.140625" bestFit="1" customWidth="1"/>
    <col min="2584" max="2585" width="21.140625" customWidth="1"/>
    <col min="2586" max="2586" width="21.140625" bestFit="1" customWidth="1"/>
    <col min="2587" max="2587" width="26.85546875" bestFit="1" customWidth="1"/>
    <col min="2588" max="2588" width="22.42578125" customWidth="1"/>
    <col min="2589" max="2589" width="22.140625" customWidth="1"/>
    <col min="2590" max="2590" width="21.85546875" customWidth="1"/>
    <col min="2591" max="2591" width="22.140625" customWidth="1"/>
    <col min="2592" max="2592" width="22.42578125" customWidth="1"/>
    <col min="2593" max="2594" width="21.85546875" customWidth="1"/>
    <col min="2595" max="2595" width="22.42578125" customWidth="1"/>
    <col min="2596" max="2596" width="23.28515625" customWidth="1"/>
    <col min="2597" max="2597" width="6.5703125" customWidth="1"/>
    <col min="2598" max="2598" width="0" hidden="1" customWidth="1"/>
    <col min="2599" max="2599" width="20.5703125" customWidth="1"/>
    <col min="2600" max="2600" width="5.140625" customWidth="1"/>
    <col min="2601" max="2601" width="24" customWidth="1"/>
    <col min="2602" max="2602" width="20.28515625" customWidth="1"/>
    <col min="2603" max="2603" width="18.140625" customWidth="1"/>
    <col min="2604" max="2604" width="18.85546875" bestFit="1" customWidth="1"/>
    <col min="2605" max="2606" width="18" bestFit="1" customWidth="1"/>
    <col min="2607" max="2607" width="16.28515625" customWidth="1"/>
    <col min="2831" max="2831" width="9.28515625" customWidth="1"/>
    <col min="2832" max="2832" width="73.140625" customWidth="1"/>
    <col min="2833" max="2833" width="25.7109375" customWidth="1"/>
    <col min="2834" max="2834" width="20" customWidth="1"/>
    <col min="2835" max="2835" width="20.42578125" customWidth="1"/>
    <col min="2836" max="2836" width="20.7109375" customWidth="1"/>
    <col min="2837" max="2839" width="21.140625" bestFit="1" customWidth="1"/>
    <col min="2840" max="2841" width="21.140625" customWidth="1"/>
    <col min="2842" max="2842" width="21.140625" bestFit="1" customWidth="1"/>
    <col min="2843" max="2843" width="26.85546875" bestFit="1" customWidth="1"/>
    <col min="2844" max="2844" width="22.42578125" customWidth="1"/>
    <col min="2845" max="2845" width="22.140625" customWidth="1"/>
    <col min="2846" max="2846" width="21.85546875" customWidth="1"/>
    <col min="2847" max="2847" width="22.140625" customWidth="1"/>
    <col min="2848" max="2848" width="22.42578125" customWidth="1"/>
    <col min="2849" max="2850" width="21.85546875" customWidth="1"/>
    <col min="2851" max="2851" width="22.42578125" customWidth="1"/>
    <col min="2852" max="2852" width="23.28515625" customWidth="1"/>
    <col min="2853" max="2853" width="6.5703125" customWidth="1"/>
    <col min="2854" max="2854" width="0" hidden="1" customWidth="1"/>
    <col min="2855" max="2855" width="20.5703125" customWidth="1"/>
    <col min="2856" max="2856" width="5.140625" customWidth="1"/>
    <col min="2857" max="2857" width="24" customWidth="1"/>
    <col min="2858" max="2858" width="20.28515625" customWidth="1"/>
    <col min="2859" max="2859" width="18.140625" customWidth="1"/>
    <col min="2860" max="2860" width="18.85546875" bestFit="1" customWidth="1"/>
    <col min="2861" max="2862" width="18" bestFit="1" customWidth="1"/>
    <col min="2863" max="2863" width="16.28515625" customWidth="1"/>
    <col min="3087" max="3087" width="9.28515625" customWidth="1"/>
    <col min="3088" max="3088" width="73.140625" customWidth="1"/>
    <col min="3089" max="3089" width="25.7109375" customWidth="1"/>
    <col min="3090" max="3090" width="20" customWidth="1"/>
    <col min="3091" max="3091" width="20.42578125" customWidth="1"/>
    <col min="3092" max="3092" width="20.7109375" customWidth="1"/>
    <col min="3093" max="3095" width="21.140625" bestFit="1" customWidth="1"/>
    <col min="3096" max="3097" width="21.140625" customWidth="1"/>
    <col min="3098" max="3098" width="21.140625" bestFit="1" customWidth="1"/>
    <col min="3099" max="3099" width="26.85546875" bestFit="1" customWidth="1"/>
    <col min="3100" max="3100" width="22.42578125" customWidth="1"/>
    <col min="3101" max="3101" width="22.140625" customWidth="1"/>
    <col min="3102" max="3102" width="21.85546875" customWidth="1"/>
    <col min="3103" max="3103" width="22.140625" customWidth="1"/>
    <col min="3104" max="3104" width="22.42578125" customWidth="1"/>
    <col min="3105" max="3106" width="21.85546875" customWidth="1"/>
    <col min="3107" max="3107" width="22.42578125" customWidth="1"/>
    <col min="3108" max="3108" width="23.28515625" customWidth="1"/>
    <col min="3109" max="3109" width="6.5703125" customWidth="1"/>
    <col min="3110" max="3110" width="0" hidden="1" customWidth="1"/>
    <col min="3111" max="3111" width="20.5703125" customWidth="1"/>
    <col min="3112" max="3112" width="5.140625" customWidth="1"/>
    <col min="3113" max="3113" width="24" customWidth="1"/>
    <col min="3114" max="3114" width="20.28515625" customWidth="1"/>
    <col min="3115" max="3115" width="18.140625" customWidth="1"/>
    <col min="3116" max="3116" width="18.85546875" bestFit="1" customWidth="1"/>
    <col min="3117" max="3118" width="18" bestFit="1" customWidth="1"/>
    <col min="3119" max="3119" width="16.28515625" customWidth="1"/>
    <col min="3343" max="3343" width="9.28515625" customWidth="1"/>
    <col min="3344" max="3344" width="73.140625" customWidth="1"/>
    <col min="3345" max="3345" width="25.7109375" customWidth="1"/>
    <col min="3346" max="3346" width="20" customWidth="1"/>
    <col min="3347" max="3347" width="20.42578125" customWidth="1"/>
    <col min="3348" max="3348" width="20.7109375" customWidth="1"/>
    <col min="3349" max="3351" width="21.140625" bestFit="1" customWidth="1"/>
    <col min="3352" max="3353" width="21.140625" customWidth="1"/>
    <col min="3354" max="3354" width="21.140625" bestFit="1" customWidth="1"/>
    <col min="3355" max="3355" width="26.85546875" bestFit="1" customWidth="1"/>
    <col min="3356" max="3356" width="22.42578125" customWidth="1"/>
    <col min="3357" max="3357" width="22.140625" customWidth="1"/>
    <col min="3358" max="3358" width="21.85546875" customWidth="1"/>
    <col min="3359" max="3359" width="22.140625" customWidth="1"/>
    <col min="3360" max="3360" width="22.42578125" customWidth="1"/>
    <col min="3361" max="3362" width="21.85546875" customWidth="1"/>
    <col min="3363" max="3363" width="22.42578125" customWidth="1"/>
    <col min="3364" max="3364" width="23.28515625" customWidth="1"/>
    <col min="3365" max="3365" width="6.5703125" customWidth="1"/>
    <col min="3366" max="3366" width="0" hidden="1" customWidth="1"/>
    <col min="3367" max="3367" width="20.5703125" customWidth="1"/>
    <col min="3368" max="3368" width="5.140625" customWidth="1"/>
    <col min="3369" max="3369" width="24" customWidth="1"/>
    <col min="3370" max="3370" width="20.28515625" customWidth="1"/>
    <col min="3371" max="3371" width="18.140625" customWidth="1"/>
    <col min="3372" max="3372" width="18.85546875" bestFit="1" customWidth="1"/>
    <col min="3373" max="3374" width="18" bestFit="1" customWidth="1"/>
    <col min="3375" max="3375" width="16.28515625" customWidth="1"/>
    <col min="3599" max="3599" width="9.28515625" customWidth="1"/>
    <col min="3600" max="3600" width="73.140625" customWidth="1"/>
    <col min="3601" max="3601" width="25.7109375" customWidth="1"/>
    <col min="3602" max="3602" width="20" customWidth="1"/>
    <col min="3603" max="3603" width="20.42578125" customWidth="1"/>
    <col min="3604" max="3604" width="20.7109375" customWidth="1"/>
    <col min="3605" max="3607" width="21.140625" bestFit="1" customWidth="1"/>
    <col min="3608" max="3609" width="21.140625" customWidth="1"/>
    <col min="3610" max="3610" width="21.140625" bestFit="1" customWidth="1"/>
    <col min="3611" max="3611" width="26.85546875" bestFit="1" customWidth="1"/>
    <col min="3612" max="3612" width="22.42578125" customWidth="1"/>
    <col min="3613" max="3613" width="22.140625" customWidth="1"/>
    <col min="3614" max="3614" width="21.85546875" customWidth="1"/>
    <col min="3615" max="3615" width="22.140625" customWidth="1"/>
    <col min="3616" max="3616" width="22.42578125" customWidth="1"/>
    <col min="3617" max="3618" width="21.85546875" customWidth="1"/>
    <col min="3619" max="3619" width="22.42578125" customWidth="1"/>
    <col min="3620" max="3620" width="23.28515625" customWidth="1"/>
    <col min="3621" max="3621" width="6.5703125" customWidth="1"/>
    <col min="3622" max="3622" width="0" hidden="1" customWidth="1"/>
    <col min="3623" max="3623" width="20.5703125" customWidth="1"/>
    <col min="3624" max="3624" width="5.140625" customWidth="1"/>
    <col min="3625" max="3625" width="24" customWidth="1"/>
    <col min="3626" max="3626" width="20.28515625" customWidth="1"/>
    <col min="3627" max="3627" width="18.140625" customWidth="1"/>
    <col min="3628" max="3628" width="18.85546875" bestFit="1" customWidth="1"/>
    <col min="3629" max="3630" width="18" bestFit="1" customWidth="1"/>
    <col min="3631" max="3631" width="16.28515625" customWidth="1"/>
    <col min="3855" max="3855" width="9.28515625" customWidth="1"/>
    <col min="3856" max="3856" width="73.140625" customWidth="1"/>
    <col min="3857" max="3857" width="25.7109375" customWidth="1"/>
    <col min="3858" max="3858" width="20" customWidth="1"/>
    <col min="3859" max="3859" width="20.42578125" customWidth="1"/>
    <col min="3860" max="3860" width="20.7109375" customWidth="1"/>
    <col min="3861" max="3863" width="21.140625" bestFit="1" customWidth="1"/>
    <col min="3864" max="3865" width="21.140625" customWidth="1"/>
    <col min="3866" max="3866" width="21.140625" bestFit="1" customWidth="1"/>
    <col min="3867" max="3867" width="26.85546875" bestFit="1" customWidth="1"/>
    <col min="3868" max="3868" width="22.42578125" customWidth="1"/>
    <col min="3869" max="3869" width="22.140625" customWidth="1"/>
    <col min="3870" max="3870" width="21.85546875" customWidth="1"/>
    <col min="3871" max="3871" width="22.140625" customWidth="1"/>
    <col min="3872" max="3872" width="22.42578125" customWidth="1"/>
    <col min="3873" max="3874" width="21.85546875" customWidth="1"/>
    <col min="3875" max="3875" width="22.42578125" customWidth="1"/>
    <col min="3876" max="3876" width="23.28515625" customWidth="1"/>
    <col min="3877" max="3877" width="6.5703125" customWidth="1"/>
    <col min="3878" max="3878" width="0" hidden="1" customWidth="1"/>
    <col min="3879" max="3879" width="20.5703125" customWidth="1"/>
    <col min="3880" max="3880" width="5.140625" customWidth="1"/>
    <col min="3881" max="3881" width="24" customWidth="1"/>
    <col min="3882" max="3882" width="20.28515625" customWidth="1"/>
    <col min="3883" max="3883" width="18.140625" customWidth="1"/>
    <col min="3884" max="3884" width="18.85546875" bestFit="1" customWidth="1"/>
    <col min="3885" max="3886" width="18" bestFit="1" customWidth="1"/>
    <col min="3887" max="3887" width="16.28515625" customWidth="1"/>
    <col min="4111" max="4111" width="9.28515625" customWidth="1"/>
    <col min="4112" max="4112" width="73.140625" customWidth="1"/>
    <col min="4113" max="4113" width="25.7109375" customWidth="1"/>
    <col min="4114" max="4114" width="20" customWidth="1"/>
    <col min="4115" max="4115" width="20.42578125" customWidth="1"/>
    <col min="4116" max="4116" width="20.7109375" customWidth="1"/>
    <col min="4117" max="4119" width="21.140625" bestFit="1" customWidth="1"/>
    <col min="4120" max="4121" width="21.140625" customWidth="1"/>
    <col min="4122" max="4122" width="21.140625" bestFit="1" customWidth="1"/>
    <col min="4123" max="4123" width="26.85546875" bestFit="1" customWidth="1"/>
    <col min="4124" max="4124" width="22.42578125" customWidth="1"/>
    <col min="4125" max="4125" width="22.140625" customWidth="1"/>
    <col min="4126" max="4126" width="21.85546875" customWidth="1"/>
    <col min="4127" max="4127" width="22.140625" customWidth="1"/>
    <col min="4128" max="4128" width="22.42578125" customWidth="1"/>
    <col min="4129" max="4130" width="21.85546875" customWidth="1"/>
    <col min="4131" max="4131" width="22.42578125" customWidth="1"/>
    <col min="4132" max="4132" width="23.28515625" customWidth="1"/>
    <col min="4133" max="4133" width="6.5703125" customWidth="1"/>
    <col min="4134" max="4134" width="0" hidden="1" customWidth="1"/>
    <col min="4135" max="4135" width="20.5703125" customWidth="1"/>
    <col min="4136" max="4136" width="5.140625" customWidth="1"/>
    <col min="4137" max="4137" width="24" customWidth="1"/>
    <col min="4138" max="4138" width="20.28515625" customWidth="1"/>
    <col min="4139" max="4139" width="18.140625" customWidth="1"/>
    <col min="4140" max="4140" width="18.85546875" bestFit="1" customWidth="1"/>
    <col min="4141" max="4142" width="18" bestFit="1" customWidth="1"/>
    <col min="4143" max="4143" width="16.28515625" customWidth="1"/>
    <col min="4367" max="4367" width="9.28515625" customWidth="1"/>
    <col min="4368" max="4368" width="73.140625" customWidth="1"/>
    <col min="4369" max="4369" width="25.7109375" customWidth="1"/>
    <col min="4370" max="4370" width="20" customWidth="1"/>
    <col min="4371" max="4371" width="20.42578125" customWidth="1"/>
    <col min="4372" max="4372" width="20.7109375" customWidth="1"/>
    <col min="4373" max="4375" width="21.140625" bestFit="1" customWidth="1"/>
    <col min="4376" max="4377" width="21.140625" customWidth="1"/>
    <col min="4378" max="4378" width="21.140625" bestFit="1" customWidth="1"/>
    <col min="4379" max="4379" width="26.85546875" bestFit="1" customWidth="1"/>
    <col min="4380" max="4380" width="22.42578125" customWidth="1"/>
    <col min="4381" max="4381" width="22.140625" customWidth="1"/>
    <col min="4382" max="4382" width="21.85546875" customWidth="1"/>
    <col min="4383" max="4383" width="22.140625" customWidth="1"/>
    <col min="4384" max="4384" width="22.42578125" customWidth="1"/>
    <col min="4385" max="4386" width="21.85546875" customWidth="1"/>
    <col min="4387" max="4387" width="22.42578125" customWidth="1"/>
    <col min="4388" max="4388" width="23.28515625" customWidth="1"/>
    <col min="4389" max="4389" width="6.5703125" customWidth="1"/>
    <col min="4390" max="4390" width="0" hidden="1" customWidth="1"/>
    <col min="4391" max="4391" width="20.5703125" customWidth="1"/>
    <col min="4392" max="4392" width="5.140625" customWidth="1"/>
    <col min="4393" max="4393" width="24" customWidth="1"/>
    <col min="4394" max="4394" width="20.28515625" customWidth="1"/>
    <col min="4395" max="4395" width="18.140625" customWidth="1"/>
    <col min="4396" max="4396" width="18.85546875" bestFit="1" customWidth="1"/>
    <col min="4397" max="4398" width="18" bestFit="1" customWidth="1"/>
    <col min="4399" max="4399" width="16.28515625" customWidth="1"/>
    <col min="4623" max="4623" width="9.28515625" customWidth="1"/>
    <col min="4624" max="4624" width="73.140625" customWidth="1"/>
    <col min="4625" max="4625" width="25.7109375" customWidth="1"/>
    <col min="4626" max="4626" width="20" customWidth="1"/>
    <col min="4627" max="4627" width="20.42578125" customWidth="1"/>
    <col min="4628" max="4628" width="20.7109375" customWidth="1"/>
    <col min="4629" max="4631" width="21.140625" bestFit="1" customWidth="1"/>
    <col min="4632" max="4633" width="21.140625" customWidth="1"/>
    <col min="4634" max="4634" width="21.140625" bestFit="1" customWidth="1"/>
    <col min="4635" max="4635" width="26.85546875" bestFit="1" customWidth="1"/>
    <col min="4636" max="4636" width="22.42578125" customWidth="1"/>
    <col min="4637" max="4637" width="22.140625" customWidth="1"/>
    <col min="4638" max="4638" width="21.85546875" customWidth="1"/>
    <col min="4639" max="4639" width="22.140625" customWidth="1"/>
    <col min="4640" max="4640" width="22.42578125" customWidth="1"/>
    <col min="4641" max="4642" width="21.85546875" customWidth="1"/>
    <col min="4643" max="4643" width="22.42578125" customWidth="1"/>
    <col min="4644" max="4644" width="23.28515625" customWidth="1"/>
    <col min="4645" max="4645" width="6.5703125" customWidth="1"/>
    <col min="4646" max="4646" width="0" hidden="1" customWidth="1"/>
    <col min="4647" max="4647" width="20.5703125" customWidth="1"/>
    <col min="4648" max="4648" width="5.140625" customWidth="1"/>
    <col min="4649" max="4649" width="24" customWidth="1"/>
    <col min="4650" max="4650" width="20.28515625" customWidth="1"/>
    <col min="4651" max="4651" width="18.140625" customWidth="1"/>
    <col min="4652" max="4652" width="18.85546875" bestFit="1" customWidth="1"/>
    <col min="4653" max="4654" width="18" bestFit="1" customWidth="1"/>
    <col min="4655" max="4655" width="16.28515625" customWidth="1"/>
    <col min="4879" max="4879" width="9.28515625" customWidth="1"/>
    <col min="4880" max="4880" width="73.140625" customWidth="1"/>
    <col min="4881" max="4881" width="25.7109375" customWidth="1"/>
    <col min="4882" max="4882" width="20" customWidth="1"/>
    <col min="4883" max="4883" width="20.42578125" customWidth="1"/>
    <col min="4884" max="4884" width="20.7109375" customWidth="1"/>
    <col min="4885" max="4887" width="21.140625" bestFit="1" customWidth="1"/>
    <col min="4888" max="4889" width="21.140625" customWidth="1"/>
    <col min="4890" max="4890" width="21.140625" bestFit="1" customWidth="1"/>
    <col min="4891" max="4891" width="26.85546875" bestFit="1" customWidth="1"/>
    <col min="4892" max="4892" width="22.42578125" customWidth="1"/>
    <col min="4893" max="4893" width="22.140625" customWidth="1"/>
    <col min="4894" max="4894" width="21.85546875" customWidth="1"/>
    <col min="4895" max="4895" width="22.140625" customWidth="1"/>
    <col min="4896" max="4896" width="22.42578125" customWidth="1"/>
    <col min="4897" max="4898" width="21.85546875" customWidth="1"/>
    <col min="4899" max="4899" width="22.42578125" customWidth="1"/>
    <col min="4900" max="4900" width="23.28515625" customWidth="1"/>
    <col min="4901" max="4901" width="6.5703125" customWidth="1"/>
    <col min="4902" max="4902" width="0" hidden="1" customWidth="1"/>
    <col min="4903" max="4903" width="20.5703125" customWidth="1"/>
    <col min="4904" max="4904" width="5.140625" customWidth="1"/>
    <col min="4905" max="4905" width="24" customWidth="1"/>
    <col min="4906" max="4906" width="20.28515625" customWidth="1"/>
    <col min="4907" max="4907" width="18.140625" customWidth="1"/>
    <col min="4908" max="4908" width="18.85546875" bestFit="1" customWidth="1"/>
    <col min="4909" max="4910" width="18" bestFit="1" customWidth="1"/>
    <col min="4911" max="4911" width="16.28515625" customWidth="1"/>
    <col min="5135" max="5135" width="9.28515625" customWidth="1"/>
    <col min="5136" max="5136" width="73.140625" customWidth="1"/>
    <col min="5137" max="5137" width="25.7109375" customWidth="1"/>
    <col min="5138" max="5138" width="20" customWidth="1"/>
    <col min="5139" max="5139" width="20.42578125" customWidth="1"/>
    <col min="5140" max="5140" width="20.7109375" customWidth="1"/>
    <col min="5141" max="5143" width="21.140625" bestFit="1" customWidth="1"/>
    <col min="5144" max="5145" width="21.140625" customWidth="1"/>
    <col min="5146" max="5146" width="21.140625" bestFit="1" customWidth="1"/>
    <col min="5147" max="5147" width="26.85546875" bestFit="1" customWidth="1"/>
    <col min="5148" max="5148" width="22.42578125" customWidth="1"/>
    <col min="5149" max="5149" width="22.140625" customWidth="1"/>
    <col min="5150" max="5150" width="21.85546875" customWidth="1"/>
    <col min="5151" max="5151" width="22.140625" customWidth="1"/>
    <col min="5152" max="5152" width="22.42578125" customWidth="1"/>
    <col min="5153" max="5154" width="21.85546875" customWidth="1"/>
    <col min="5155" max="5155" width="22.42578125" customWidth="1"/>
    <col min="5156" max="5156" width="23.28515625" customWidth="1"/>
    <col min="5157" max="5157" width="6.5703125" customWidth="1"/>
    <col min="5158" max="5158" width="0" hidden="1" customWidth="1"/>
    <col min="5159" max="5159" width="20.5703125" customWidth="1"/>
    <col min="5160" max="5160" width="5.140625" customWidth="1"/>
    <col min="5161" max="5161" width="24" customWidth="1"/>
    <col min="5162" max="5162" width="20.28515625" customWidth="1"/>
    <col min="5163" max="5163" width="18.140625" customWidth="1"/>
    <col min="5164" max="5164" width="18.85546875" bestFit="1" customWidth="1"/>
    <col min="5165" max="5166" width="18" bestFit="1" customWidth="1"/>
    <col min="5167" max="5167" width="16.28515625" customWidth="1"/>
    <col min="5391" max="5391" width="9.28515625" customWidth="1"/>
    <col min="5392" max="5392" width="73.140625" customWidth="1"/>
    <col min="5393" max="5393" width="25.7109375" customWidth="1"/>
    <col min="5394" max="5394" width="20" customWidth="1"/>
    <col min="5395" max="5395" width="20.42578125" customWidth="1"/>
    <col min="5396" max="5396" width="20.7109375" customWidth="1"/>
    <col min="5397" max="5399" width="21.140625" bestFit="1" customWidth="1"/>
    <col min="5400" max="5401" width="21.140625" customWidth="1"/>
    <col min="5402" max="5402" width="21.140625" bestFit="1" customWidth="1"/>
    <col min="5403" max="5403" width="26.85546875" bestFit="1" customWidth="1"/>
    <col min="5404" max="5404" width="22.42578125" customWidth="1"/>
    <col min="5405" max="5405" width="22.140625" customWidth="1"/>
    <col min="5406" max="5406" width="21.85546875" customWidth="1"/>
    <col min="5407" max="5407" width="22.140625" customWidth="1"/>
    <col min="5408" max="5408" width="22.42578125" customWidth="1"/>
    <col min="5409" max="5410" width="21.85546875" customWidth="1"/>
    <col min="5411" max="5411" width="22.42578125" customWidth="1"/>
    <col min="5412" max="5412" width="23.28515625" customWidth="1"/>
    <col min="5413" max="5413" width="6.5703125" customWidth="1"/>
    <col min="5414" max="5414" width="0" hidden="1" customWidth="1"/>
    <col min="5415" max="5415" width="20.5703125" customWidth="1"/>
    <col min="5416" max="5416" width="5.140625" customWidth="1"/>
    <col min="5417" max="5417" width="24" customWidth="1"/>
    <col min="5418" max="5418" width="20.28515625" customWidth="1"/>
    <col min="5419" max="5419" width="18.140625" customWidth="1"/>
    <col min="5420" max="5420" width="18.85546875" bestFit="1" customWidth="1"/>
    <col min="5421" max="5422" width="18" bestFit="1" customWidth="1"/>
    <col min="5423" max="5423" width="16.28515625" customWidth="1"/>
    <col min="5647" max="5647" width="9.28515625" customWidth="1"/>
    <col min="5648" max="5648" width="73.140625" customWidth="1"/>
    <col min="5649" max="5649" width="25.7109375" customWidth="1"/>
    <col min="5650" max="5650" width="20" customWidth="1"/>
    <col min="5651" max="5651" width="20.42578125" customWidth="1"/>
    <col min="5652" max="5652" width="20.7109375" customWidth="1"/>
    <col min="5653" max="5655" width="21.140625" bestFit="1" customWidth="1"/>
    <col min="5656" max="5657" width="21.140625" customWidth="1"/>
    <col min="5658" max="5658" width="21.140625" bestFit="1" customWidth="1"/>
    <col min="5659" max="5659" width="26.85546875" bestFit="1" customWidth="1"/>
    <col min="5660" max="5660" width="22.42578125" customWidth="1"/>
    <col min="5661" max="5661" width="22.140625" customWidth="1"/>
    <col min="5662" max="5662" width="21.85546875" customWidth="1"/>
    <col min="5663" max="5663" width="22.140625" customWidth="1"/>
    <col min="5664" max="5664" width="22.42578125" customWidth="1"/>
    <col min="5665" max="5666" width="21.85546875" customWidth="1"/>
    <col min="5667" max="5667" width="22.42578125" customWidth="1"/>
    <col min="5668" max="5668" width="23.28515625" customWidth="1"/>
    <col min="5669" max="5669" width="6.5703125" customWidth="1"/>
    <col min="5670" max="5670" width="0" hidden="1" customWidth="1"/>
    <col min="5671" max="5671" width="20.5703125" customWidth="1"/>
    <col min="5672" max="5672" width="5.140625" customWidth="1"/>
    <col min="5673" max="5673" width="24" customWidth="1"/>
    <col min="5674" max="5674" width="20.28515625" customWidth="1"/>
    <col min="5675" max="5675" width="18.140625" customWidth="1"/>
    <col min="5676" max="5676" width="18.85546875" bestFit="1" customWidth="1"/>
    <col min="5677" max="5678" width="18" bestFit="1" customWidth="1"/>
    <col min="5679" max="5679" width="16.28515625" customWidth="1"/>
    <col min="5903" max="5903" width="9.28515625" customWidth="1"/>
    <col min="5904" max="5904" width="73.140625" customWidth="1"/>
    <col min="5905" max="5905" width="25.7109375" customWidth="1"/>
    <col min="5906" max="5906" width="20" customWidth="1"/>
    <col min="5907" max="5907" width="20.42578125" customWidth="1"/>
    <col min="5908" max="5908" width="20.7109375" customWidth="1"/>
    <col min="5909" max="5911" width="21.140625" bestFit="1" customWidth="1"/>
    <col min="5912" max="5913" width="21.140625" customWidth="1"/>
    <col min="5914" max="5914" width="21.140625" bestFit="1" customWidth="1"/>
    <col min="5915" max="5915" width="26.85546875" bestFit="1" customWidth="1"/>
    <col min="5916" max="5916" width="22.42578125" customWidth="1"/>
    <col min="5917" max="5917" width="22.140625" customWidth="1"/>
    <col min="5918" max="5918" width="21.85546875" customWidth="1"/>
    <col min="5919" max="5919" width="22.140625" customWidth="1"/>
    <col min="5920" max="5920" width="22.42578125" customWidth="1"/>
    <col min="5921" max="5922" width="21.85546875" customWidth="1"/>
    <col min="5923" max="5923" width="22.42578125" customWidth="1"/>
    <col min="5924" max="5924" width="23.28515625" customWidth="1"/>
    <col min="5925" max="5925" width="6.5703125" customWidth="1"/>
    <col min="5926" max="5926" width="0" hidden="1" customWidth="1"/>
    <col min="5927" max="5927" width="20.5703125" customWidth="1"/>
    <col min="5928" max="5928" width="5.140625" customWidth="1"/>
    <col min="5929" max="5929" width="24" customWidth="1"/>
    <col min="5930" max="5930" width="20.28515625" customWidth="1"/>
    <col min="5931" max="5931" width="18.140625" customWidth="1"/>
    <col min="5932" max="5932" width="18.85546875" bestFit="1" customWidth="1"/>
    <col min="5933" max="5934" width="18" bestFit="1" customWidth="1"/>
    <col min="5935" max="5935" width="16.28515625" customWidth="1"/>
    <col min="6159" max="6159" width="9.28515625" customWidth="1"/>
    <col min="6160" max="6160" width="73.140625" customWidth="1"/>
    <col min="6161" max="6161" width="25.7109375" customWidth="1"/>
    <col min="6162" max="6162" width="20" customWidth="1"/>
    <col min="6163" max="6163" width="20.42578125" customWidth="1"/>
    <col min="6164" max="6164" width="20.7109375" customWidth="1"/>
    <col min="6165" max="6167" width="21.140625" bestFit="1" customWidth="1"/>
    <col min="6168" max="6169" width="21.140625" customWidth="1"/>
    <col min="6170" max="6170" width="21.140625" bestFit="1" customWidth="1"/>
    <col min="6171" max="6171" width="26.85546875" bestFit="1" customWidth="1"/>
    <col min="6172" max="6172" width="22.42578125" customWidth="1"/>
    <col min="6173" max="6173" width="22.140625" customWidth="1"/>
    <col min="6174" max="6174" width="21.85546875" customWidth="1"/>
    <col min="6175" max="6175" width="22.140625" customWidth="1"/>
    <col min="6176" max="6176" width="22.42578125" customWidth="1"/>
    <col min="6177" max="6178" width="21.85546875" customWidth="1"/>
    <col min="6179" max="6179" width="22.42578125" customWidth="1"/>
    <col min="6180" max="6180" width="23.28515625" customWidth="1"/>
    <col min="6181" max="6181" width="6.5703125" customWidth="1"/>
    <col min="6182" max="6182" width="0" hidden="1" customWidth="1"/>
    <col min="6183" max="6183" width="20.5703125" customWidth="1"/>
    <col min="6184" max="6184" width="5.140625" customWidth="1"/>
    <col min="6185" max="6185" width="24" customWidth="1"/>
    <col min="6186" max="6186" width="20.28515625" customWidth="1"/>
    <col min="6187" max="6187" width="18.140625" customWidth="1"/>
    <col min="6188" max="6188" width="18.85546875" bestFit="1" customWidth="1"/>
    <col min="6189" max="6190" width="18" bestFit="1" customWidth="1"/>
    <col min="6191" max="6191" width="16.28515625" customWidth="1"/>
    <col min="6415" max="6415" width="9.28515625" customWidth="1"/>
    <col min="6416" max="6416" width="73.140625" customWidth="1"/>
    <col min="6417" max="6417" width="25.7109375" customWidth="1"/>
    <col min="6418" max="6418" width="20" customWidth="1"/>
    <col min="6419" max="6419" width="20.42578125" customWidth="1"/>
    <col min="6420" max="6420" width="20.7109375" customWidth="1"/>
    <col min="6421" max="6423" width="21.140625" bestFit="1" customWidth="1"/>
    <col min="6424" max="6425" width="21.140625" customWidth="1"/>
    <col min="6426" max="6426" width="21.140625" bestFit="1" customWidth="1"/>
    <col min="6427" max="6427" width="26.85546875" bestFit="1" customWidth="1"/>
    <col min="6428" max="6428" width="22.42578125" customWidth="1"/>
    <col min="6429" max="6429" width="22.140625" customWidth="1"/>
    <col min="6430" max="6430" width="21.85546875" customWidth="1"/>
    <col min="6431" max="6431" width="22.140625" customWidth="1"/>
    <col min="6432" max="6432" width="22.42578125" customWidth="1"/>
    <col min="6433" max="6434" width="21.85546875" customWidth="1"/>
    <col min="6435" max="6435" width="22.42578125" customWidth="1"/>
    <col min="6436" max="6436" width="23.28515625" customWidth="1"/>
    <col min="6437" max="6437" width="6.5703125" customWidth="1"/>
    <col min="6438" max="6438" width="0" hidden="1" customWidth="1"/>
    <col min="6439" max="6439" width="20.5703125" customWidth="1"/>
    <col min="6440" max="6440" width="5.140625" customWidth="1"/>
    <col min="6441" max="6441" width="24" customWidth="1"/>
    <col min="6442" max="6442" width="20.28515625" customWidth="1"/>
    <col min="6443" max="6443" width="18.140625" customWidth="1"/>
    <col min="6444" max="6444" width="18.85546875" bestFit="1" customWidth="1"/>
    <col min="6445" max="6446" width="18" bestFit="1" customWidth="1"/>
    <col min="6447" max="6447" width="16.28515625" customWidth="1"/>
    <col min="6671" max="6671" width="9.28515625" customWidth="1"/>
    <col min="6672" max="6672" width="73.140625" customWidth="1"/>
    <col min="6673" max="6673" width="25.7109375" customWidth="1"/>
    <col min="6674" max="6674" width="20" customWidth="1"/>
    <col min="6675" max="6675" width="20.42578125" customWidth="1"/>
    <col min="6676" max="6676" width="20.7109375" customWidth="1"/>
    <col min="6677" max="6679" width="21.140625" bestFit="1" customWidth="1"/>
    <col min="6680" max="6681" width="21.140625" customWidth="1"/>
    <col min="6682" max="6682" width="21.140625" bestFit="1" customWidth="1"/>
    <col min="6683" max="6683" width="26.85546875" bestFit="1" customWidth="1"/>
    <col min="6684" max="6684" width="22.42578125" customWidth="1"/>
    <col min="6685" max="6685" width="22.140625" customWidth="1"/>
    <col min="6686" max="6686" width="21.85546875" customWidth="1"/>
    <col min="6687" max="6687" width="22.140625" customWidth="1"/>
    <col min="6688" max="6688" width="22.42578125" customWidth="1"/>
    <col min="6689" max="6690" width="21.85546875" customWidth="1"/>
    <col min="6691" max="6691" width="22.42578125" customWidth="1"/>
    <col min="6692" max="6692" width="23.28515625" customWidth="1"/>
    <col min="6693" max="6693" width="6.5703125" customWidth="1"/>
    <col min="6694" max="6694" width="0" hidden="1" customWidth="1"/>
    <col min="6695" max="6695" width="20.5703125" customWidth="1"/>
    <col min="6696" max="6696" width="5.140625" customWidth="1"/>
    <col min="6697" max="6697" width="24" customWidth="1"/>
    <col min="6698" max="6698" width="20.28515625" customWidth="1"/>
    <col min="6699" max="6699" width="18.140625" customWidth="1"/>
    <col min="6700" max="6700" width="18.85546875" bestFit="1" customWidth="1"/>
    <col min="6701" max="6702" width="18" bestFit="1" customWidth="1"/>
    <col min="6703" max="6703" width="16.28515625" customWidth="1"/>
    <col min="6927" max="6927" width="9.28515625" customWidth="1"/>
    <col min="6928" max="6928" width="73.140625" customWidth="1"/>
    <col min="6929" max="6929" width="25.7109375" customWidth="1"/>
    <col min="6930" max="6930" width="20" customWidth="1"/>
    <col min="6931" max="6931" width="20.42578125" customWidth="1"/>
    <col min="6932" max="6932" width="20.7109375" customWidth="1"/>
    <col min="6933" max="6935" width="21.140625" bestFit="1" customWidth="1"/>
    <col min="6936" max="6937" width="21.140625" customWidth="1"/>
    <col min="6938" max="6938" width="21.140625" bestFit="1" customWidth="1"/>
    <col min="6939" max="6939" width="26.85546875" bestFit="1" customWidth="1"/>
    <col min="6940" max="6940" width="22.42578125" customWidth="1"/>
    <col min="6941" max="6941" width="22.140625" customWidth="1"/>
    <col min="6942" max="6942" width="21.85546875" customWidth="1"/>
    <col min="6943" max="6943" width="22.140625" customWidth="1"/>
    <col min="6944" max="6944" width="22.42578125" customWidth="1"/>
    <col min="6945" max="6946" width="21.85546875" customWidth="1"/>
    <col min="6947" max="6947" width="22.42578125" customWidth="1"/>
    <col min="6948" max="6948" width="23.28515625" customWidth="1"/>
    <col min="6949" max="6949" width="6.5703125" customWidth="1"/>
    <col min="6950" max="6950" width="0" hidden="1" customWidth="1"/>
    <col min="6951" max="6951" width="20.5703125" customWidth="1"/>
    <col min="6952" max="6952" width="5.140625" customWidth="1"/>
    <col min="6953" max="6953" width="24" customWidth="1"/>
    <col min="6954" max="6954" width="20.28515625" customWidth="1"/>
    <col min="6955" max="6955" width="18.140625" customWidth="1"/>
    <col min="6956" max="6956" width="18.85546875" bestFit="1" customWidth="1"/>
    <col min="6957" max="6958" width="18" bestFit="1" customWidth="1"/>
    <col min="6959" max="6959" width="16.28515625" customWidth="1"/>
    <col min="7183" max="7183" width="9.28515625" customWidth="1"/>
    <col min="7184" max="7184" width="73.140625" customWidth="1"/>
    <col min="7185" max="7185" width="25.7109375" customWidth="1"/>
    <col min="7186" max="7186" width="20" customWidth="1"/>
    <col min="7187" max="7187" width="20.42578125" customWidth="1"/>
    <col min="7188" max="7188" width="20.7109375" customWidth="1"/>
    <col min="7189" max="7191" width="21.140625" bestFit="1" customWidth="1"/>
    <col min="7192" max="7193" width="21.140625" customWidth="1"/>
    <col min="7194" max="7194" width="21.140625" bestFit="1" customWidth="1"/>
    <col min="7195" max="7195" width="26.85546875" bestFit="1" customWidth="1"/>
    <col min="7196" max="7196" width="22.42578125" customWidth="1"/>
    <col min="7197" max="7197" width="22.140625" customWidth="1"/>
    <col min="7198" max="7198" width="21.85546875" customWidth="1"/>
    <col min="7199" max="7199" width="22.140625" customWidth="1"/>
    <col min="7200" max="7200" width="22.42578125" customWidth="1"/>
    <col min="7201" max="7202" width="21.85546875" customWidth="1"/>
    <col min="7203" max="7203" width="22.42578125" customWidth="1"/>
    <col min="7204" max="7204" width="23.28515625" customWidth="1"/>
    <col min="7205" max="7205" width="6.5703125" customWidth="1"/>
    <col min="7206" max="7206" width="0" hidden="1" customWidth="1"/>
    <col min="7207" max="7207" width="20.5703125" customWidth="1"/>
    <col min="7208" max="7208" width="5.140625" customWidth="1"/>
    <col min="7209" max="7209" width="24" customWidth="1"/>
    <col min="7210" max="7210" width="20.28515625" customWidth="1"/>
    <col min="7211" max="7211" width="18.140625" customWidth="1"/>
    <col min="7212" max="7212" width="18.85546875" bestFit="1" customWidth="1"/>
    <col min="7213" max="7214" width="18" bestFit="1" customWidth="1"/>
    <col min="7215" max="7215" width="16.28515625" customWidth="1"/>
    <col min="7439" max="7439" width="9.28515625" customWidth="1"/>
    <col min="7440" max="7440" width="73.140625" customWidth="1"/>
    <col min="7441" max="7441" width="25.7109375" customWidth="1"/>
    <col min="7442" max="7442" width="20" customWidth="1"/>
    <col min="7443" max="7443" width="20.42578125" customWidth="1"/>
    <col min="7444" max="7444" width="20.7109375" customWidth="1"/>
    <col min="7445" max="7447" width="21.140625" bestFit="1" customWidth="1"/>
    <col min="7448" max="7449" width="21.140625" customWidth="1"/>
    <col min="7450" max="7450" width="21.140625" bestFit="1" customWidth="1"/>
    <col min="7451" max="7451" width="26.85546875" bestFit="1" customWidth="1"/>
    <col min="7452" max="7452" width="22.42578125" customWidth="1"/>
    <col min="7453" max="7453" width="22.140625" customWidth="1"/>
    <col min="7454" max="7454" width="21.85546875" customWidth="1"/>
    <col min="7455" max="7455" width="22.140625" customWidth="1"/>
    <col min="7456" max="7456" width="22.42578125" customWidth="1"/>
    <col min="7457" max="7458" width="21.85546875" customWidth="1"/>
    <col min="7459" max="7459" width="22.42578125" customWidth="1"/>
    <col min="7460" max="7460" width="23.28515625" customWidth="1"/>
    <col min="7461" max="7461" width="6.5703125" customWidth="1"/>
    <col min="7462" max="7462" width="0" hidden="1" customWidth="1"/>
    <col min="7463" max="7463" width="20.5703125" customWidth="1"/>
    <col min="7464" max="7464" width="5.140625" customWidth="1"/>
    <col min="7465" max="7465" width="24" customWidth="1"/>
    <col min="7466" max="7466" width="20.28515625" customWidth="1"/>
    <col min="7467" max="7467" width="18.140625" customWidth="1"/>
    <col min="7468" max="7468" width="18.85546875" bestFit="1" customWidth="1"/>
    <col min="7469" max="7470" width="18" bestFit="1" customWidth="1"/>
    <col min="7471" max="7471" width="16.28515625" customWidth="1"/>
    <col min="7695" max="7695" width="9.28515625" customWidth="1"/>
    <col min="7696" max="7696" width="73.140625" customWidth="1"/>
    <col min="7697" max="7697" width="25.7109375" customWidth="1"/>
    <col min="7698" max="7698" width="20" customWidth="1"/>
    <col min="7699" max="7699" width="20.42578125" customWidth="1"/>
    <col min="7700" max="7700" width="20.7109375" customWidth="1"/>
    <col min="7701" max="7703" width="21.140625" bestFit="1" customWidth="1"/>
    <col min="7704" max="7705" width="21.140625" customWidth="1"/>
    <col min="7706" max="7706" width="21.140625" bestFit="1" customWidth="1"/>
    <col min="7707" max="7707" width="26.85546875" bestFit="1" customWidth="1"/>
    <col min="7708" max="7708" width="22.42578125" customWidth="1"/>
    <col min="7709" max="7709" width="22.140625" customWidth="1"/>
    <col min="7710" max="7710" width="21.85546875" customWidth="1"/>
    <col min="7711" max="7711" width="22.140625" customWidth="1"/>
    <col min="7712" max="7712" width="22.42578125" customWidth="1"/>
    <col min="7713" max="7714" width="21.85546875" customWidth="1"/>
    <col min="7715" max="7715" width="22.42578125" customWidth="1"/>
    <col min="7716" max="7716" width="23.28515625" customWidth="1"/>
    <col min="7717" max="7717" width="6.5703125" customWidth="1"/>
    <col min="7718" max="7718" width="0" hidden="1" customWidth="1"/>
    <col min="7719" max="7719" width="20.5703125" customWidth="1"/>
    <col min="7720" max="7720" width="5.140625" customWidth="1"/>
    <col min="7721" max="7721" width="24" customWidth="1"/>
    <col min="7722" max="7722" width="20.28515625" customWidth="1"/>
    <col min="7723" max="7723" width="18.140625" customWidth="1"/>
    <col min="7724" max="7724" width="18.85546875" bestFit="1" customWidth="1"/>
    <col min="7725" max="7726" width="18" bestFit="1" customWidth="1"/>
    <col min="7727" max="7727" width="16.28515625" customWidth="1"/>
    <col min="7951" max="7951" width="9.28515625" customWidth="1"/>
    <col min="7952" max="7952" width="73.140625" customWidth="1"/>
    <col min="7953" max="7953" width="25.7109375" customWidth="1"/>
    <col min="7954" max="7954" width="20" customWidth="1"/>
    <col min="7955" max="7955" width="20.42578125" customWidth="1"/>
    <col min="7956" max="7956" width="20.7109375" customWidth="1"/>
    <col min="7957" max="7959" width="21.140625" bestFit="1" customWidth="1"/>
    <col min="7960" max="7961" width="21.140625" customWidth="1"/>
    <col min="7962" max="7962" width="21.140625" bestFit="1" customWidth="1"/>
    <col min="7963" max="7963" width="26.85546875" bestFit="1" customWidth="1"/>
    <col min="7964" max="7964" width="22.42578125" customWidth="1"/>
    <col min="7965" max="7965" width="22.140625" customWidth="1"/>
    <col min="7966" max="7966" width="21.85546875" customWidth="1"/>
    <col min="7967" max="7967" width="22.140625" customWidth="1"/>
    <col min="7968" max="7968" width="22.42578125" customWidth="1"/>
    <col min="7969" max="7970" width="21.85546875" customWidth="1"/>
    <col min="7971" max="7971" width="22.42578125" customWidth="1"/>
    <col min="7972" max="7972" width="23.28515625" customWidth="1"/>
    <col min="7973" max="7973" width="6.5703125" customWidth="1"/>
    <col min="7974" max="7974" width="0" hidden="1" customWidth="1"/>
    <col min="7975" max="7975" width="20.5703125" customWidth="1"/>
    <col min="7976" max="7976" width="5.140625" customWidth="1"/>
    <col min="7977" max="7977" width="24" customWidth="1"/>
    <col min="7978" max="7978" width="20.28515625" customWidth="1"/>
    <col min="7979" max="7979" width="18.140625" customWidth="1"/>
    <col min="7980" max="7980" width="18.85546875" bestFit="1" customWidth="1"/>
    <col min="7981" max="7982" width="18" bestFit="1" customWidth="1"/>
    <col min="7983" max="7983" width="16.28515625" customWidth="1"/>
    <col min="8207" max="8207" width="9.28515625" customWidth="1"/>
    <col min="8208" max="8208" width="73.140625" customWidth="1"/>
    <col min="8209" max="8209" width="25.7109375" customWidth="1"/>
    <col min="8210" max="8210" width="20" customWidth="1"/>
    <col min="8211" max="8211" width="20.42578125" customWidth="1"/>
    <col min="8212" max="8212" width="20.7109375" customWidth="1"/>
    <col min="8213" max="8215" width="21.140625" bestFit="1" customWidth="1"/>
    <col min="8216" max="8217" width="21.140625" customWidth="1"/>
    <col min="8218" max="8218" width="21.140625" bestFit="1" customWidth="1"/>
    <col min="8219" max="8219" width="26.85546875" bestFit="1" customWidth="1"/>
    <col min="8220" max="8220" width="22.42578125" customWidth="1"/>
    <col min="8221" max="8221" width="22.140625" customWidth="1"/>
    <col min="8222" max="8222" width="21.85546875" customWidth="1"/>
    <col min="8223" max="8223" width="22.140625" customWidth="1"/>
    <col min="8224" max="8224" width="22.42578125" customWidth="1"/>
    <col min="8225" max="8226" width="21.85546875" customWidth="1"/>
    <col min="8227" max="8227" width="22.42578125" customWidth="1"/>
    <col min="8228" max="8228" width="23.28515625" customWidth="1"/>
    <col min="8229" max="8229" width="6.5703125" customWidth="1"/>
    <col min="8230" max="8230" width="0" hidden="1" customWidth="1"/>
    <col min="8231" max="8231" width="20.5703125" customWidth="1"/>
    <col min="8232" max="8232" width="5.140625" customWidth="1"/>
    <col min="8233" max="8233" width="24" customWidth="1"/>
    <col min="8234" max="8234" width="20.28515625" customWidth="1"/>
    <col min="8235" max="8235" width="18.140625" customWidth="1"/>
    <col min="8236" max="8236" width="18.85546875" bestFit="1" customWidth="1"/>
    <col min="8237" max="8238" width="18" bestFit="1" customWidth="1"/>
    <col min="8239" max="8239" width="16.28515625" customWidth="1"/>
    <col min="8463" max="8463" width="9.28515625" customWidth="1"/>
    <col min="8464" max="8464" width="73.140625" customWidth="1"/>
    <col min="8465" max="8465" width="25.7109375" customWidth="1"/>
    <col min="8466" max="8466" width="20" customWidth="1"/>
    <col min="8467" max="8467" width="20.42578125" customWidth="1"/>
    <col min="8468" max="8468" width="20.7109375" customWidth="1"/>
    <col min="8469" max="8471" width="21.140625" bestFit="1" customWidth="1"/>
    <col min="8472" max="8473" width="21.140625" customWidth="1"/>
    <col min="8474" max="8474" width="21.140625" bestFit="1" customWidth="1"/>
    <col min="8475" max="8475" width="26.85546875" bestFit="1" customWidth="1"/>
    <col min="8476" max="8476" width="22.42578125" customWidth="1"/>
    <col min="8477" max="8477" width="22.140625" customWidth="1"/>
    <col min="8478" max="8478" width="21.85546875" customWidth="1"/>
    <col min="8479" max="8479" width="22.140625" customWidth="1"/>
    <col min="8480" max="8480" width="22.42578125" customWidth="1"/>
    <col min="8481" max="8482" width="21.85546875" customWidth="1"/>
    <col min="8483" max="8483" width="22.42578125" customWidth="1"/>
    <col min="8484" max="8484" width="23.28515625" customWidth="1"/>
    <col min="8485" max="8485" width="6.5703125" customWidth="1"/>
    <col min="8486" max="8486" width="0" hidden="1" customWidth="1"/>
    <col min="8487" max="8487" width="20.5703125" customWidth="1"/>
    <col min="8488" max="8488" width="5.140625" customWidth="1"/>
    <col min="8489" max="8489" width="24" customWidth="1"/>
    <col min="8490" max="8490" width="20.28515625" customWidth="1"/>
    <col min="8491" max="8491" width="18.140625" customWidth="1"/>
    <col min="8492" max="8492" width="18.85546875" bestFit="1" customWidth="1"/>
    <col min="8493" max="8494" width="18" bestFit="1" customWidth="1"/>
    <col min="8495" max="8495" width="16.28515625" customWidth="1"/>
    <col min="8719" max="8719" width="9.28515625" customWidth="1"/>
    <col min="8720" max="8720" width="73.140625" customWidth="1"/>
    <col min="8721" max="8721" width="25.7109375" customWidth="1"/>
    <col min="8722" max="8722" width="20" customWidth="1"/>
    <col min="8723" max="8723" width="20.42578125" customWidth="1"/>
    <col min="8724" max="8724" width="20.7109375" customWidth="1"/>
    <col min="8725" max="8727" width="21.140625" bestFit="1" customWidth="1"/>
    <col min="8728" max="8729" width="21.140625" customWidth="1"/>
    <col min="8730" max="8730" width="21.140625" bestFit="1" customWidth="1"/>
    <col min="8731" max="8731" width="26.85546875" bestFit="1" customWidth="1"/>
    <col min="8732" max="8732" width="22.42578125" customWidth="1"/>
    <col min="8733" max="8733" width="22.140625" customWidth="1"/>
    <col min="8734" max="8734" width="21.85546875" customWidth="1"/>
    <col min="8735" max="8735" width="22.140625" customWidth="1"/>
    <col min="8736" max="8736" width="22.42578125" customWidth="1"/>
    <col min="8737" max="8738" width="21.85546875" customWidth="1"/>
    <col min="8739" max="8739" width="22.42578125" customWidth="1"/>
    <col min="8740" max="8740" width="23.28515625" customWidth="1"/>
    <col min="8741" max="8741" width="6.5703125" customWidth="1"/>
    <col min="8742" max="8742" width="0" hidden="1" customWidth="1"/>
    <col min="8743" max="8743" width="20.5703125" customWidth="1"/>
    <col min="8744" max="8744" width="5.140625" customWidth="1"/>
    <col min="8745" max="8745" width="24" customWidth="1"/>
    <col min="8746" max="8746" width="20.28515625" customWidth="1"/>
    <col min="8747" max="8747" width="18.140625" customWidth="1"/>
    <col min="8748" max="8748" width="18.85546875" bestFit="1" customWidth="1"/>
    <col min="8749" max="8750" width="18" bestFit="1" customWidth="1"/>
    <col min="8751" max="8751" width="16.28515625" customWidth="1"/>
    <col min="8975" max="8975" width="9.28515625" customWidth="1"/>
    <col min="8976" max="8976" width="73.140625" customWidth="1"/>
    <col min="8977" max="8977" width="25.7109375" customWidth="1"/>
    <col min="8978" max="8978" width="20" customWidth="1"/>
    <col min="8979" max="8979" width="20.42578125" customWidth="1"/>
    <col min="8980" max="8980" width="20.7109375" customWidth="1"/>
    <col min="8981" max="8983" width="21.140625" bestFit="1" customWidth="1"/>
    <col min="8984" max="8985" width="21.140625" customWidth="1"/>
    <col min="8986" max="8986" width="21.140625" bestFit="1" customWidth="1"/>
    <col min="8987" max="8987" width="26.85546875" bestFit="1" customWidth="1"/>
    <col min="8988" max="8988" width="22.42578125" customWidth="1"/>
    <col min="8989" max="8989" width="22.140625" customWidth="1"/>
    <col min="8990" max="8990" width="21.85546875" customWidth="1"/>
    <col min="8991" max="8991" width="22.140625" customWidth="1"/>
    <col min="8992" max="8992" width="22.42578125" customWidth="1"/>
    <col min="8993" max="8994" width="21.85546875" customWidth="1"/>
    <col min="8995" max="8995" width="22.42578125" customWidth="1"/>
    <col min="8996" max="8996" width="23.28515625" customWidth="1"/>
    <col min="8997" max="8997" width="6.5703125" customWidth="1"/>
    <col min="8998" max="8998" width="0" hidden="1" customWidth="1"/>
    <col min="8999" max="8999" width="20.5703125" customWidth="1"/>
    <col min="9000" max="9000" width="5.140625" customWidth="1"/>
    <col min="9001" max="9001" width="24" customWidth="1"/>
    <col min="9002" max="9002" width="20.28515625" customWidth="1"/>
    <col min="9003" max="9003" width="18.140625" customWidth="1"/>
    <col min="9004" max="9004" width="18.85546875" bestFit="1" customWidth="1"/>
    <col min="9005" max="9006" width="18" bestFit="1" customWidth="1"/>
    <col min="9007" max="9007" width="16.28515625" customWidth="1"/>
    <col min="9231" max="9231" width="9.28515625" customWidth="1"/>
    <col min="9232" max="9232" width="73.140625" customWidth="1"/>
    <col min="9233" max="9233" width="25.7109375" customWidth="1"/>
    <col min="9234" max="9234" width="20" customWidth="1"/>
    <col min="9235" max="9235" width="20.42578125" customWidth="1"/>
    <col min="9236" max="9236" width="20.7109375" customWidth="1"/>
    <col min="9237" max="9239" width="21.140625" bestFit="1" customWidth="1"/>
    <col min="9240" max="9241" width="21.140625" customWidth="1"/>
    <col min="9242" max="9242" width="21.140625" bestFit="1" customWidth="1"/>
    <col min="9243" max="9243" width="26.85546875" bestFit="1" customWidth="1"/>
    <col min="9244" max="9244" width="22.42578125" customWidth="1"/>
    <col min="9245" max="9245" width="22.140625" customWidth="1"/>
    <col min="9246" max="9246" width="21.85546875" customWidth="1"/>
    <col min="9247" max="9247" width="22.140625" customWidth="1"/>
    <col min="9248" max="9248" width="22.42578125" customWidth="1"/>
    <col min="9249" max="9250" width="21.85546875" customWidth="1"/>
    <col min="9251" max="9251" width="22.42578125" customWidth="1"/>
    <col min="9252" max="9252" width="23.28515625" customWidth="1"/>
    <col min="9253" max="9253" width="6.5703125" customWidth="1"/>
    <col min="9254" max="9254" width="0" hidden="1" customWidth="1"/>
    <col min="9255" max="9255" width="20.5703125" customWidth="1"/>
    <col min="9256" max="9256" width="5.140625" customWidth="1"/>
    <col min="9257" max="9257" width="24" customWidth="1"/>
    <col min="9258" max="9258" width="20.28515625" customWidth="1"/>
    <col min="9259" max="9259" width="18.140625" customWidth="1"/>
    <col min="9260" max="9260" width="18.85546875" bestFit="1" customWidth="1"/>
    <col min="9261" max="9262" width="18" bestFit="1" customWidth="1"/>
    <col min="9263" max="9263" width="16.28515625" customWidth="1"/>
    <col min="9487" max="9487" width="9.28515625" customWidth="1"/>
    <col min="9488" max="9488" width="73.140625" customWidth="1"/>
    <col min="9489" max="9489" width="25.7109375" customWidth="1"/>
    <col min="9490" max="9490" width="20" customWidth="1"/>
    <col min="9491" max="9491" width="20.42578125" customWidth="1"/>
    <col min="9492" max="9492" width="20.7109375" customWidth="1"/>
    <col min="9493" max="9495" width="21.140625" bestFit="1" customWidth="1"/>
    <col min="9496" max="9497" width="21.140625" customWidth="1"/>
    <col min="9498" max="9498" width="21.140625" bestFit="1" customWidth="1"/>
    <col min="9499" max="9499" width="26.85546875" bestFit="1" customWidth="1"/>
    <col min="9500" max="9500" width="22.42578125" customWidth="1"/>
    <col min="9501" max="9501" width="22.140625" customWidth="1"/>
    <col min="9502" max="9502" width="21.85546875" customWidth="1"/>
    <col min="9503" max="9503" width="22.140625" customWidth="1"/>
    <col min="9504" max="9504" width="22.42578125" customWidth="1"/>
    <col min="9505" max="9506" width="21.85546875" customWidth="1"/>
    <col min="9507" max="9507" width="22.42578125" customWidth="1"/>
    <col min="9508" max="9508" width="23.28515625" customWidth="1"/>
    <col min="9509" max="9509" width="6.5703125" customWidth="1"/>
    <col min="9510" max="9510" width="0" hidden="1" customWidth="1"/>
    <col min="9511" max="9511" width="20.5703125" customWidth="1"/>
    <col min="9512" max="9512" width="5.140625" customWidth="1"/>
    <col min="9513" max="9513" width="24" customWidth="1"/>
    <col min="9514" max="9514" width="20.28515625" customWidth="1"/>
    <col min="9515" max="9515" width="18.140625" customWidth="1"/>
    <col min="9516" max="9516" width="18.85546875" bestFit="1" customWidth="1"/>
    <col min="9517" max="9518" width="18" bestFit="1" customWidth="1"/>
    <col min="9519" max="9519" width="16.28515625" customWidth="1"/>
    <col min="9743" max="9743" width="9.28515625" customWidth="1"/>
    <col min="9744" max="9744" width="73.140625" customWidth="1"/>
    <col min="9745" max="9745" width="25.7109375" customWidth="1"/>
    <col min="9746" max="9746" width="20" customWidth="1"/>
    <col min="9747" max="9747" width="20.42578125" customWidth="1"/>
    <col min="9748" max="9748" width="20.7109375" customWidth="1"/>
    <col min="9749" max="9751" width="21.140625" bestFit="1" customWidth="1"/>
    <col min="9752" max="9753" width="21.140625" customWidth="1"/>
    <col min="9754" max="9754" width="21.140625" bestFit="1" customWidth="1"/>
    <col min="9755" max="9755" width="26.85546875" bestFit="1" customWidth="1"/>
    <col min="9756" max="9756" width="22.42578125" customWidth="1"/>
    <col min="9757" max="9757" width="22.140625" customWidth="1"/>
    <col min="9758" max="9758" width="21.85546875" customWidth="1"/>
    <col min="9759" max="9759" width="22.140625" customWidth="1"/>
    <col min="9760" max="9760" width="22.42578125" customWidth="1"/>
    <col min="9761" max="9762" width="21.85546875" customWidth="1"/>
    <col min="9763" max="9763" width="22.42578125" customWidth="1"/>
    <col min="9764" max="9764" width="23.28515625" customWidth="1"/>
    <col min="9765" max="9765" width="6.5703125" customWidth="1"/>
    <col min="9766" max="9766" width="0" hidden="1" customWidth="1"/>
    <col min="9767" max="9767" width="20.5703125" customWidth="1"/>
    <col min="9768" max="9768" width="5.140625" customWidth="1"/>
    <col min="9769" max="9769" width="24" customWidth="1"/>
    <col min="9770" max="9770" width="20.28515625" customWidth="1"/>
    <col min="9771" max="9771" width="18.140625" customWidth="1"/>
    <col min="9772" max="9772" width="18.85546875" bestFit="1" customWidth="1"/>
    <col min="9773" max="9774" width="18" bestFit="1" customWidth="1"/>
    <col min="9775" max="9775" width="16.28515625" customWidth="1"/>
    <col min="9999" max="9999" width="9.28515625" customWidth="1"/>
    <col min="10000" max="10000" width="73.140625" customWidth="1"/>
    <col min="10001" max="10001" width="25.7109375" customWidth="1"/>
    <col min="10002" max="10002" width="20" customWidth="1"/>
    <col min="10003" max="10003" width="20.42578125" customWidth="1"/>
    <col min="10004" max="10004" width="20.7109375" customWidth="1"/>
    <col min="10005" max="10007" width="21.140625" bestFit="1" customWidth="1"/>
    <col min="10008" max="10009" width="21.140625" customWidth="1"/>
    <col min="10010" max="10010" width="21.140625" bestFit="1" customWidth="1"/>
    <col min="10011" max="10011" width="26.85546875" bestFit="1" customWidth="1"/>
    <col min="10012" max="10012" width="22.42578125" customWidth="1"/>
    <col min="10013" max="10013" width="22.140625" customWidth="1"/>
    <col min="10014" max="10014" width="21.85546875" customWidth="1"/>
    <col min="10015" max="10015" width="22.140625" customWidth="1"/>
    <col min="10016" max="10016" width="22.42578125" customWidth="1"/>
    <col min="10017" max="10018" width="21.85546875" customWidth="1"/>
    <col min="10019" max="10019" width="22.42578125" customWidth="1"/>
    <col min="10020" max="10020" width="23.28515625" customWidth="1"/>
    <col min="10021" max="10021" width="6.5703125" customWidth="1"/>
    <col min="10022" max="10022" width="0" hidden="1" customWidth="1"/>
    <col min="10023" max="10023" width="20.5703125" customWidth="1"/>
    <col min="10024" max="10024" width="5.140625" customWidth="1"/>
    <col min="10025" max="10025" width="24" customWidth="1"/>
    <col min="10026" max="10026" width="20.28515625" customWidth="1"/>
    <col min="10027" max="10027" width="18.140625" customWidth="1"/>
    <col min="10028" max="10028" width="18.85546875" bestFit="1" customWidth="1"/>
    <col min="10029" max="10030" width="18" bestFit="1" customWidth="1"/>
    <col min="10031" max="10031" width="16.28515625" customWidth="1"/>
    <col min="10255" max="10255" width="9.28515625" customWidth="1"/>
    <col min="10256" max="10256" width="73.140625" customWidth="1"/>
    <col min="10257" max="10257" width="25.7109375" customWidth="1"/>
    <col min="10258" max="10258" width="20" customWidth="1"/>
    <col min="10259" max="10259" width="20.42578125" customWidth="1"/>
    <col min="10260" max="10260" width="20.7109375" customWidth="1"/>
    <col min="10261" max="10263" width="21.140625" bestFit="1" customWidth="1"/>
    <col min="10264" max="10265" width="21.140625" customWidth="1"/>
    <col min="10266" max="10266" width="21.140625" bestFit="1" customWidth="1"/>
    <col min="10267" max="10267" width="26.85546875" bestFit="1" customWidth="1"/>
    <col min="10268" max="10268" width="22.42578125" customWidth="1"/>
    <col min="10269" max="10269" width="22.140625" customWidth="1"/>
    <col min="10270" max="10270" width="21.85546875" customWidth="1"/>
    <col min="10271" max="10271" width="22.140625" customWidth="1"/>
    <col min="10272" max="10272" width="22.42578125" customWidth="1"/>
    <col min="10273" max="10274" width="21.85546875" customWidth="1"/>
    <col min="10275" max="10275" width="22.42578125" customWidth="1"/>
    <col min="10276" max="10276" width="23.28515625" customWidth="1"/>
    <col min="10277" max="10277" width="6.5703125" customWidth="1"/>
    <col min="10278" max="10278" width="0" hidden="1" customWidth="1"/>
    <col min="10279" max="10279" width="20.5703125" customWidth="1"/>
    <col min="10280" max="10280" width="5.140625" customWidth="1"/>
    <col min="10281" max="10281" width="24" customWidth="1"/>
    <col min="10282" max="10282" width="20.28515625" customWidth="1"/>
    <col min="10283" max="10283" width="18.140625" customWidth="1"/>
    <col min="10284" max="10284" width="18.85546875" bestFit="1" customWidth="1"/>
    <col min="10285" max="10286" width="18" bestFit="1" customWidth="1"/>
    <col min="10287" max="10287" width="16.28515625" customWidth="1"/>
    <col min="10511" max="10511" width="9.28515625" customWidth="1"/>
    <col min="10512" max="10512" width="73.140625" customWidth="1"/>
    <col min="10513" max="10513" width="25.7109375" customWidth="1"/>
    <col min="10514" max="10514" width="20" customWidth="1"/>
    <col min="10515" max="10515" width="20.42578125" customWidth="1"/>
    <col min="10516" max="10516" width="20.7109375" customWidth="1"/>
    <col min="10517" max="10519" width="21.140625" bestFit="1" customWidth="1"/>
    <col min="10520" max="10521" width="21.140625" customWidth="1"/>
    <col min="10522" max="10522" width="21.140625" bestFit="1" customWidth="1"/>
    <col min="10523" max="10523" width="26.85546875" bestFit="1" customWidth="1"/>
    <col min="10524" max="10524" width="22.42578125" customWidth="1"/>
    <col min="10525" max="10525" width="22.140625" customWidth="1"/>
    <col min="10526" max="10526" width="21.85546875" customWidth="1"/>
    <col min="10527" max="10527" width="22.140625" customWidth="1"/>
    <col min="10528" max="10528" width="22.42578125" customWidth="1"/>
    <col min="10529" max="10530" width="21.85546875" customWidth="1"/>
    <col min="10531" max="10531" width="22.42578125" customWidth="1"/>
    <col min="10532" max="10532" width="23.28515625" customWidth="1"/>
    <col min="10533" max="10533" width="6.5703125" customWidth="1"/>
    <col min="10534" max="10534" width="0" hidden="1" customWidth="1"/>
    <col min="10535" max="10535" width="20.5703125" customWidth="1"/>
    <col min="10536" max="10536" width="5.140625" customWidth="1"/>
    <col min="10537" max="10537" width="24" customWidth="1"/>
    <col min="10538" max="10538" width="20.28515625" customWidth="1"/>
    <col min="10539" max="10539" width="18.140625" customWidth="1"/>
    <col min="10540" max="10540" width="18.85546875" bestFit="1" customWidth="1"/>
    <col min="10541" max="10542" width="18" bestFit="1" customWidth="1"/>
    <col min="10543" max="10543" width="16.28515625" customWidth="1"/>
    <col min="10767" max="10767" width="9.28515625" customWidth="1"/>
    <col min="10768" max="10768" width="73.140625" customWidth="1"/>
    <col min="10769" max="10769" width="25.7109375" customWidth="1"/>
    <col min="10770" max="10770" width="20" customWidth="1"/>
    <col min="10771" max="10771" width="20.42578125" customWidth="1"/>
    <col min="10772" max="10772" width="20.7109375" customWidth="1"/>
    <col min="10773" max="10775" width="21.140625" bestFit="1" customWidth="1"/>
    <col min="10776" max="10777" width="21.140625" customWidth="1"/>
    <col min="10778" max="10778" width="21.140625" bestFit="1" customWidth="1"/>
    <col min="10779" max="10779" width="26.85546875" bestFit="1" customWidth="1"/>
    <col min="10780" max="10780" width="22.42578125" customWidth="1"/>
    <col min="10781" max="10781" width="22.140625" customWidth="1"/>
    <col min="10782" max="10782" width="21.85546875" customWidth="1"/>
    <col min="10783" max="10783" width="22.140625" customWidth="1"/>
    <col min="10784" max="10784" width="22.42578125" customWidth="1"/>
    <col min="10785" max="10786" width="21.85546875" customWidth="1"/>
    <col min="10787" max="10787" width="22.42578125" customWidth="1"/>
    <col min="10788" max="10788" width="23.28515625" customWidth="1"/>
    <col min="10789" max="10789" width="6.5703125" customWidth="1"/>
    <col min="10790" max="10790" width="0" hidden="1" customWidth="1"/>
    <col min="10791" max="10791" width="20.5703125" customWidth="1"/>
    <col min="10792" max="10792" width="5.140625" customWidth="1"/>
    <col min="10793" max="10793" width="24" customWidth="1"/>
    <col min="10794" max="10794" width="20.28515625" customWidth="1"/>
    <col min="10795" max="10795" width="18.140625" customWidth="1"/>
    <col min="10796" max="10796" width="18.85546875" bestFit="1" customWidth="1"/>
    <col min="10797" max="10798" width="18" bestFit="1" customWidth="1"/>
    <col min="10799" max="10799" width="16.28515625" customWidth="1"/>
    <col min="11023" max="11023" width="9.28515625" customWidth="1"/>
    <col min="11024" max="11024" width="73.140625" customWidth="1"/>
    <col min="11025" max="11025" width="25.7109375" customWidth="1"/>
    <col min="11026" max="11026" width="20" customWidth="1"/>
    <col min="11027" max="11027" width="20.42578125" customWidth="1"/>
    <col min="11028" max="11028" width="20.7109375" customWidth="1"/>
    <col min="11029" max="11031" width="21.140625" bestFit="1" customWidth="1"/>
    <col min="11032" max="11033" width="21.140625" customWidth="1"/>
    <col min="11034" max="11034" width="21.140625" bestFit="1" customWidth="1"/>
    <col min="11035" max="11035" width="26.85546875" bestFit="1" customWidth="1"/>
    <col min="11036" max="11036" width="22.42578125" customWidth="1"/>
    <col min="11037" max="11037" width="22.140625" customWidth="1"/>
    <col min="11038" max="11038" width="21.85546875" customWidth="1"/>
    <col min="11039" max="11039" width="22.140625" customWidth="1"/>
    <col min="11040" max="11040" width="22.42578125" customWidth="1"/>
    <col min="11041" max="11042" width="21.85546875" customWidth="1"/>
    <col min="11043" max="11043" width="22.42578125" customWidth="1"/>
    <col min="11044" max="11044" width="23.28515625" customWidth="1"/>
    <col min="11045" max="11045" width="6.5703125" customWidth="1"/>
    <col min="11046" max="11046" width="0" hidden="1" customWidth="1"/>
    <col min="11047" max="11047" width="20.5703125" customWidth="1"/>
    <col min="11048" max="11048" width="5.140625" customWidth="1"/>
    <col min="11049" max="11049" width="24" customWidth="1"/>
    <col min="11050" max="11050" width="20.28515625" customWidth="1"/>
    <col min="11051" max="11051" width="18.140625" customWidth="1"/>
    <col min="11052" max="11052" width="18.85546875" bestFit="1" customWidth="1"/>
    <col min="11053" max="11054" width="18" bestFit="1" customWidth="1"/>
    <col min="11055" max="11055" width="16.28515625" customWidth="1"/>
    <col min="11279" max="11279" width="9.28515625" customWidth="1"/>
    <col min="11280" max="11280" width="73.140625" customWidth="1"/>
    <col min="11281" max="11281" width="25.7109375" customWidth="1"/>
    <col min="11282" max="11282" width="20" customWidth="1"/>
    <col min="11283" max="11283" width="20.42578125" customWidth="1"/>
    <col min="11284" max="11284" width="20.7109375" customWidth="1"/>
    <col min="11285" max="11287" width="21.140625" bestFit="1" customWidth="1"/>
    <col min="11288" max="11289" width="21.140625" customWidth="1"/>
    <col min="11290" max="11290" width="21.140625" bestFit="1" customWidth="1"/>
    <col min="11291" max="11291" width="26.85546875" bestFit="1" customWidth="1"/>
    <col min="11292" max="11292" width="22.42578125" customWidth="1"/>
    <col min="11293" max="11293" width="22.140625" customWidth="1"/>
    <col min="11294" max="11294" width="21.85546875" customWidth="1"/>
    <col min="11295" max="11295" width="22.140625" customWidth="1"/>
    <col min="11296" max="11296" width="22.42578125" customWidth="1"/>
    <col min="11297" max="11298" width="21.85546875" customWidth="1"/>
    <col min="11299" max="11299" width="22.42578125" customWidth="1"/>
    <col min="11300" max="11300" width="23.28515625" customWidth="1"/>
    <col min="11301" max="11301" width="6.5703125" customWidth="1"/>
    <col min="11302" max="11302" width="0" hidden="1" customWidth="1"/>
    <col min="11303" max="11303" width="20.5703125" customWidth="1"/>
    <col min="11304" max="11304" width="5.140625" customWidth="1"/>
    <col min="11305" max="11305" width="24" customWidth="1"/>
    <col min="11306" max="11306" width="20.28515625" customWidth="1"/>
    <col min="11307" max="11307" width="18.140625" customWidth="1"/>
    <col min="11308" max="11308" width="18.85546875" bestFit="1" customWidth="1"/>
    <col min="11309" max="11310" width="18" bestFit="1" customWidth="1"/>
    <col min="11311" max="11311" width="16.28515625" customWidth="1"/>
    <col min="11535" max="11535" width="9.28515625" customWidth="1"/>
    <col min="11536" max="11536" width="73.140625" customWidth="1"/>
    <col min="11537" max="11537" width="25.7109375" customWidth="1"/>
    <col min="11538" max="11538" width="20" customWidth="1"/>
    <col min="11539" max="11539" width="20.42578125" customWidth="1"/>
    <col min="11540" max="11540" width="20.7109375" customWidth="1"/>
    <col min="11541" max="11543" width="21.140625" bestFit="1" customWidth="1"/>
    <col min="11544" max="11545" width="21.140625" customWidth="1"/>
    <col min="11546" max="11546" width="21.140625" bestFit="1" customWidth="1"/>
    <col min="11547" max="11547" width="26.85546875" bestFit="1" customWidth="1"/>
    <col min="11548" max="11548" width="22.42578125" customWidth="1"/>
    <col min="11549" max="11549" width="22.140625" customWidth="1"/>
    <col min="11550" max="11550" width="21.85546875" customWidth="1"/>
    <col min="11551" max="11551" width="22.140625" customWidth="1"/>
    <col min="11552" max="11552" width="22.42578125" customWidth="1"/>
    <col min="11553" max="11554" width="21.85546875" customWidth="1"/>
    <col min="11555" max="11555" width="22.42578125" customWidth="1"/>
    <col min="11556" max="11556" width="23.28515625" customWidth="1"/>
    <col min="11557" max="11557" width="6.5703125" customWidth="1"/>
    <col min="11558" max="11558" width="0" hidden="1" customWidth="1"/>
    <col min="11559" max="11559" width="20.5703125" customWidth="1"/>
    <col min="11560" max="11560" width="5.140625" customWidth="1"/>
    <col min="11561" max="11561" width="24" customWidth="1"/>
    <col min="11562" max="11562" width="20.28515625" customWidth="1"/>
    <col min="11563" max="11563" width="18.140625" customWidth="1"/>
    <col min="11564" max="11564" width="18.85546875" bestFit="1" customWidth="1"/>
    <col min="11565" max="11566" width="18" bestFit="1" customWidth="1"/>
    <col min="11567" max="11567" width="16.28515625" customWidth="1"/>
    <col min="11791" max="11791" width="9.28515625" customWidth="1"/>
    <col min="11792" max="11792" width="73.140625" customWidth="1"/>
    <col min="11793" max="11793" width="25.7109375" customWidth="1"/>
    <col min="11794" max="11794" width="20" customWidth="1"/>
    <col min="11795" max="11795" width="20.42578125" customWidth="1"/>
    <col min="11796" max="11796" width="20.7109375" customWidth="1"/>
    <col min="11797" max="11799" width="21.140625" bestFit="1" customWidth="1"/>
    <col min="11800" max="11801" width="21.140625" customWidth="1"/>
    <col min="11802" max="11802" width="21.140625" bestFit="1" customWidth="1"/>
    <col min="11803" max="11803" width="26.85546875" bestFit="1" customWidth="1"/>
    <col min="11804" max="11804" width="22.42578125" customWidth="1"/>
    <col min="11805" max="11805" width="22.140625" customWidth="1"/>
    <col min="11806" max="11806" width="21.85546875" customWidth="1"/>
    <col min="11807" max="11807" width="22.140625" customWidth="1"/>
    <col min="11808" max="11808" width="22.42578125" customWidth="1"/>
    <col min="11809" max="11810" width="21.85546875" customWidth="1"/>
    <col min="11811" max="11811" width="22.42578125" customWidth="1"/>
    <col min="11812" max="11812" width="23.28515625" customWidth="1"/>
    <col min="11813" max="11813" width="6.5703125" customWidth="1"/>
    <col min="11814" max="11814" width="0" hidden="1" customWidth="1"/>
    <col min="11815" max="11815" width="20.5703125" customWidth="1"/>
    <col min="11816" max="11816" width="5.140625" customWidth="1"/>
    <col min="11817" max="11817" width="24" customWidth="1"/>
    <col min="11818" max="11818" width="20.28515625" customWidth="1"/>
    <col min="11819" max="11819" width="18.140625" customWidth="1"/>
    <col min="11820" max="11820" width="18.85546875" bestFit="1" customWidth="1"/>
    <col min="11821" max="11822" width="18" bestFit="1" customWidth="1"/>
    <col min="11823" max="11823" width="16.28515625" customWidth="1"/>
    <col min="12047" max="12047" width="9.28515625" customWidth="1"/>
    <col min="12048" max="12048" width="73.140625" customWidth="1"/>
    <col min="12049" max="12049" width="25.7109375" customWidth="1"/>
    <col min="12050" max="12050" width="20" customWidth="1"/>
    <col min="12051" max="12051" width="20.42578125" customWidth="1"/>
    <col min="12052" max="12052" width="20.7109375" customWidth="1"/>
    <col min="12053" max="12055" width="21.140625" bestFit="1" customWidth="1"/>
    <col min="12056" max="12057" width="21.140625" customWidth="1"/>
    <col min="12058" max="12058" width="21.140625" bestFit="1" customWidth="1"/>
    <col min="12059" max="12059" width="26.85546875" bestFit="1" customWidth="1"/>
    <col min="12060" max="12060" width="22.42578125" customWidth="1"/>
    <col min="12061" max="12061" width="22.140625" customWidth="1"/>
    <col min="12062" max="12062" width="21.85546875" customWidth="1"/>
    <col min="12063" max="12063" width="22.140625" customWidth="1"/>
    <col min="12064" max="12064" width="22.42578125" customWidth="1"/>
    <col min="12065" max="12066" width="21.85546875" customWidth="1"/>
    <col min="12067" max="12067" width="22.42578125" customWidth="1"/>
    <col min="12068" max="12068" width="23.28515625" customWidth="1"/>
    <col min="12069" max="12069" width="6.5703125" customWidth="1"/>
    <col min="12070" max="12070" width="0" hidden="1" customWidth="1"/>
    <col min="12071" max="12071" width="20.5703125" customWidth="1"/>
    <col min="12072" max="12072" width="5.140625" customWidth="1"/>
    <col min="12073" max="12073" width="24" customWidth="1"/>
    <col min="12074" max="12074" width="20.28515625" customWidth="1"/>
    <col min="12075" max="12075" width="18.140625" customWidth="1"/>
    <col min="12076" max="12076" width="18.85546875" bestFit="1" customWidth="1"/>
    <col min="12077" max="12078" width="18" bestFit="1" customWidth="1"/>
    <col min="12079" max="12079" width="16.28515625" customWidth="1"/>
    <col min="12303" max="12303" width="9.28515625" customWidth="1"/>
    <col min="12304" max="12304" width="73.140625" customWidth="1"/>
    <col min="12305" max="12305" width="25.7109375" customWidth="1"/>
    <col min="12306" max="12306" width="20" customWidth="1"/>
    <col min="12307" max="12307" width="20.42578125" customWidth="1"/>
    <col min="12308" max="12308" width="20.7109375" customWidth="1"/>
    <col min="12309" max="12311" width="21.140625" bestFit="1" customWidth="1"/>
    <col min="12312" max="12313" width="21.140625" customWidth="1"/>
    <col min="12314" max="12314" width="21.140625" bestFit="1" customWidth="1"/>
    <col min="12315" max="12315" width="26.85546875" bestFit="1" customWidth="1"/>
    <col min="12316" max="12316" width="22.42578125" customWidth="1"/>
    <col min="12317" max="12317" width="22.140625" customWidth="1"/>
    <col min="12318" max="12318" width="21.85546875" customWidth="1"/>
    <col min="12319" max="12319" width="22.140625" customWidth="1"/>
    <col min="12320" max="12320" width="22.42578125" customWidth="1"/>
    <col min="12321" max="12322" width="21.85546875" customWidth="1"/>
    <col min="12323" max="12323" width="22.42578125" customWidth="1"/>
    <col min="12324" max="12324" width="23.28515625" customWidth="1"/>
    <col min="12325" max="12325" width="6.5703125" customWidth="1"/>
    <col min="12326" max="12326" width="0" hidden="1" customWidth="1"/>
    <col min="12327" max="12327" width="20.5703125" customWidth="1"/>
    <col min="12328" max="12328" width="5.140625" customWidth="1"/>
    <col min="12329" max="12329" width="24" customWidth="1"/>
    <col min="12330" max="12330" width="20.28515625" customWidth="1"/>
    <col min="12331" max="12331" width="18.140625" customWidth="1"/>
    <col min="12332" max="12332" width="18.85546875" bestFit="1" customWidth="1"/>
    <col min="12333" max="12334" width="18" bestFit="1" customWidth="1"/>
    <col min="12335" max="12335" width="16.28515625" customWidth="1"/>
    <col min="12559" max="12559" width="9.28515625" customWidth="1"/>
    <col min="12560" max="12560" width="73.140625" customWidth="1"/>
    <col min="12561" max="12561" width="25.7109375" customWidth="1"/>
    <col min="12562" max="12562" width="20" customWidth="1"/>
    <col min="12563" max="12563" width="20.42578125" customWidth="1"/>
    <col min="12564" max="12564" width="20.7109375" customWidth="1"/>
    <col min="12565" max="12567" width="21.140625" bestFit="1" customWidth="1"/>
    <col min="12568" max="12569" width="21.140625" customWidth="1"/>
    <col min="12570" max="12570" width="21.140625" bestFit="1" customWidth="1"/>
    <col min="12571" max="12571" width="26.85546875" bestFit="1" customWidth="1"/>
    <col min="12572" max="12572" width="22.42578125" customWidth="1"/>
    <col min="12573" max="12573" width="22.140625" customWidth="1"/>
    <col min="12574" max="12574" width="21.85546875" customWidth="1"/>
    <col min="12575" max="12575" width="22.140625" customWidth="1"/>
    <col min="12576" max="12576" width="22.42578125" customWidth="1"/>
    <col min="12577" max="12578" width="21.85546875" customWidth="1"/>
    <col min="12579" max="12579" width="22.42578125" customWidth="1"/>
    <col min="12580" max="12580" width="23.28515625" customWidth="1"/>
    <col min="12581" max="12581" width="6.5703125" customWidth="1"/>
    <col min="12582" max="12582" width="0" hidden="1" customWidth="1"/>
    <col min="12583" max="12583" width="20.5703125" customWidth="1"/>
    <col min="12584" max="12584" width="5.140625" customWidth="1"/>
    <col min="12585" max="12585" width="24" customWidth="1"/>
    <col min="12586" max="12586" width="20.28515625" customWidth="1"/>
    <col min="12587" max="12587" width="18.140625" customWidth="1"/>
    <col min="12588" max="12588" width="18.85546875" bestFit="1" customWidth="1"/>
    <col min="12589" max="12590" width="18" bestFit="1" customWidth="1"/>
    <col min="12591" max="12591" width="16.28515625" customWidth="1"/>
    <col min="12815" max="12815" width="9.28515625" customWidth="1"/>
    <col min="12816" max="12816" width="73.140625" customWidth="1"/>
    <col min="12817" max="12817" width="25.7109375" customWidth="1"/>
    <col min="12818" max="12818" width="20" customWidth="1"/>
    <col min="12819" max="12819" width="20.42578125" customWidth="1"/>
    <col min="12820" max="12820" width="20.7109375" customWidth="1"/>
    <col min="12821" max="12823" width="21.140625" bestFit="1" customWidth="1"/>
    <col min="12824" max="12825" width="21.140625" customWidth="1"/>
    <col min="12826" max="12826" width="21.140625" bestFit="1" customWidth="1"/>
    <col min="12827" max="12827" width="26.85546875" bestFit="1" customWidth="1"/>
    <col min="12828" max="12828" width="22.42578125" customWidth="1"/>
    <col min="12829" max="12829" width="22.140625" customWidth="1"/>
    <col min="12830" max="12830" width="21.85546875" customWidth="1"/>
    <col min="12831" max="12831" width="22.140625" customWidth="1"/>
    <col min="12832" max="12832" width="22.42578125" customWidth="1"/>
    <col min="12833" max="12834" width="21.85546875" customWidth="1"/>
    <col min="12835" max="12835" width="22.42578125" customWidth="1"/>
    <col min="12836" max="12836" width="23.28515625" customWidth="1"/>
    <col min="12837" max="12837" width="6.5703125" customWidth="1"/>
    <col min="12838" max="12838" width="0" hidden="1" customWidth="1"/>
    <col min="12839" max="12839" width="20.5703125" customWidth="1"/>
    <col min="12840" max="12840" width="5.140625" customWidth="1"/>
    <col min="12841" max="12841" width="24" customWidth="1"/>
    <col min="12842" max="12842" width="20.28515625" customWidth="1"/>
    <col min="12843" max="12843" width="18.140625" customWidth="1"/>
    <col min="12844" max="12844" width="18.85546875" bestFit="1" customWidth="1"/>
    <col min="12845" max="12846" width="18" bestFit="1" customWidth="1"/>
    <col min="12847" max="12847" width="16.28515625" customWidth="1"/>
    <col min="13071" max="13071" width="9.28515625" customWidth="1"/>
    <col min="13072" max="13072" width="73.140625" customWidth="1"/>
    <col min="13073" max="13073" width="25.7109375" customWidth="1"/>
    <col min="13074" max="13074" width="20" customWidth="1"/>
    <col min="13075" max="13075" width="20.42578125" customWidth="1"/>
    <col min="13076" max="13076" width="20.7109375" customWidth="1"/>
    <col min="13077" max="13079" width="21.140625" bestFit="1" customWidth="1"/>
    <col min="13080" max="13081" width="21.140625" customWidth="1"/>
    <col min="13082" max="13082" width="21.140625" bestFit="1" customWidth="1"/>
    <col min="13083" max="13083" width="26.85546875" bestFit="1" customWidth="1"/>
    <col min="13084" max="13084" width="22.42578125" customWidth="1"/>
    <col min="13085" max="13085" width="22.140625" customWidth="1"/>
    <col min="13086" max="13086" width="21.85546875" customWidth="1"/>
    <col min="13087" max="13087" width="22.140625" customWidth="1"/>
    <col min="13088" max="13088" width="22.42578125" customWidth="1"/>
    <col min="13089" max="13090" width="21.85546875" customWidth="1"/>
    <col min="13091" max="13091" width="22.42578125" customWidth="1"/>
    <col min="13092" max="13092" width="23.28515625" customWidth="1"/>
    <col min="13093" max="13093" width="6.5703125" customWidth="1"/>
    <col min="13094" max="13094" width="0" hidden="1" customWidth="1"/>
    <col min="13095" max="13095" width="20.5703125" customWidth="1"/>
    <col min="13096" max="13096" width="5.140625" customWidth="1"/>
    <col min="13097" max="13097" width="24" customWidth="1"/>
    <col min="13098" max="13098" width="20.28515625" customWidth="1"/>
    <col min="13099" max="13099" width="18.140625" customWidth="1"/>
    <col min="13100" max="13100" width="18.85546875" bestFit="1" customWidth="1"/>
    <col min="13101" max="13102" width="18" bestFit="1" customWidth="1"/>
    <col min="13103" max="13103" width="16.28515625" customWidth="1"/>
    <col min="13327" max="13327" width="9.28515625" customWidth="1"/>
    <col min="13328" max="13328" width="73.140625" customWidth="1"/>
    <col min="13329" max="13329" width="25.7109375" customWidth="1"/>
    <col min="13330" max="13330" width="20" customWidth="1"/>
    <col min="13331" max="13331" width="20.42578125" customWidth="1"/>
    <col min="13332" max="13332" width="20.7109375" customWidth="1"/>
    <col min="13333" max="13335" width="21.140625" bestFit="1" customWidth="1"/>
    <col min="13336" max="13337" width="21.140625" customWidth="1"/>
    <col min="13338" max="13338" width="21.140625" bestFit="1" customWidth="1"/>
    <col min="13339" max="13339" width="26.85546875" bestFit="1" customWidth="1"/>
    <col min="13340" max="13340" width="22.42578125" customWidth="1"/>
    <col min="13341" max="13341" width="22.140625" customWidth="1"/>
    <col min="13342" max="13342" width="21.85546875" customWidth="1"/>
    <col min="13343" max="13343" width="22.140625" customWidth="1"/>
    <col min="13344" max="13344" width="22.42578125" customWidth="1"/>
    <col min="13345" max="13346" width="21.85546875" customWidth="1"/>
    <col min="13347" max="13347" width="22.42578125" customWidth="1"/>
    <col min="13348" max="13348" width="23.28515625" customWidth="1"/>
    <col min="13349" max="13349" width="6.5703125" customWidth="1"/>
    <col min="13350" max="13350" width="0" hidden="1" customWidth="1"/>
    <col min="13351" max="13351" width="20.5703125" customWidth="1"/>
    <col min="13352" max="13352" width="5.140625" customWidth="1"/>
    <col min="13353" max="13353" width="24" customWidth="1"/>
    <col min="13354" max="13354" width="20.28515625" customWidth="1"/>
    <col min="13355" max="13355" width="18.140625" customWidth="1"/>
    <col min="13356" max="13356" width="18.85546875" bestFit="1" customWidth="1"/>
    <col min="13357" max="13358" width="18" bestFit="1" customWidth="1"/>
    <col min="13359" max="13359" width="16.28515625" customWidth="1"/>
    <col min="13583" max="13583" width="9.28515625" customWidth="1"/>
    <col min="13584" max="13584" width="73.140625" customWidth="1"/>
    <col min="13585" max="13585" width="25.7109375" customWidth="1"/>
    <col min="13586" max="13586" width="20" customWidth="1"/>
    <col min="13587" max="13587" width="20.42578125" customWidth="1"/>
    <col min="13588" max="13588" width="20.7109375" customWidth="1"/>
    <col min="13589" max="13591" width="21.140625" bestFit="1" customWidth="1"/>
    <col min="13592" max="13593" width="21.140625" customWidth="1"/>
    <col min="13594" max="13594" width="21.140625" bestFit="1" customWidth="1"/>
    <col min="13595" max="13595" width="26.85546875" bestFit="1" customWidth="1"/>
    <col min="13596" max="13596" width="22.42578125" customWidth="1"/>
    <col min="13597" max="13597" width="22.140625" customWidth="1"/>
    <col min="13598" max="13598" width="21.85546875" customWidth="1"/>
    <col min="13599" max="13599" width="22.140625" customWidth="1"/>
    <col min="13600" max="13600" width="22.42578125" customWidth="1"/>
    <col min="13601" max="13602" width="21.85546875" customWidth="1"/>
    <col min="13603" max="13603" width="22.42578125" customWidth="1"/>
    <col min="13604" max="13604" width="23.28515625" customWidth="1"/>
    <col min="13605" max="13605" width="6.5703125" customWidth="1"/>
    <col min="13606" max="13606" width="0" hidden="1" customWidth="1"/>
    <col min="13607" max="13607" width="20.5703125" customWidth="1"/>
    <col min="13608" max="13608" width="5.140625" customWidth="1"/>
    <col min="13609" max="13609" width="24" customWidth="1"/>
    <col min="13610" max="13610" width="20.28515625" customWidth="1"/>
    <col min="13611" max="13611" width="18.140625" customWidth="1"/>
    <col min="13612" max="13612" width="18.85546875" bestFit="1" customWidth="1"/>
    <col min="13613" max="13614" width="18" bestFit="1" customWidth="1"/>
    <col min="13615" max="13615" width="16.28515625" customWidth="1"/>
    <col min="13839" max="13839" width="9.28515625" customWidth="1"/>
    <col min="13840" max="13840" width="73.140625" customWidth="1"/>
    <col min="13841" max="13841" width="25.7109375" customWidth="1"/>
    <col min="13842" max="13842" width="20" customWidth="1"/>
    <col min="13843" max="13843" width="20.42578125" customWidth="1"/>
    <col min="13844" max="13844" width="20.7109375" customWidth="1"/>
    <col min="13845" max="13847" width="21.140625" bestFit="1" customWidth="1"/>
    <col min="13848" max="13849" width="21.140625" customWidth="1"/>
    <col min="13850" max="13850" width="21.140625" bestFit="1" customWidth="1"/>
    <col min="13851" max="13851" width="26.85546875" bestFit="1" customWidth="1"/>
    <col min="13852" max="13852" width="22.42578125" customWidth="1"/>
    <col min="13853" max="13853" width="22.140625" customWidth="1"/>
    <col min="13854" max="13854" width="21.85546875" customWidth="1"/>
    <col min="13855" max="13855" width="22.140625" customWidth="1"/>
    <col min="13856" max="13856" width="22.42578125" customWidth="1"/>
    <col min="13857" max="13858" width="21.85546875" customWidth="1"/>
    <col min="13859" max="13859" width="22.42578125" customWidth="1"/>
    <col min="13860" max="13860" width="23.28515625" customWidth="1"/>
    <col min="13861" max="13861" width="6.5703125" customWidth="1"/>
    <col min="13862" max="13862" width="0" hidden="1" customWidth="1"/>
    <col min="13863" max="13863" width="20.5703125" customWidth="1"/>
    <col min="13864" max="13864" width="5.140625" customWidth="1"/>
    <col min="13865" max="13865" width="24" customWidth="1"/>
    <col min="13866" max="13866" width="20.28515625" customWidth="1"/>
    <col min="13867" max="13867" width="18.140625" customWidth="1"/>
    <col min="13868" max="13868" width="18.85546875" bestFit="1" customWidth="1"/>
    <col min="13869" max="13870" width="18" bestFit="1" customWidth="1"/>
    <col min="13871" max="13871" width="16.28515625" customWidth="1"/>
    <col min="14095" max="14095" width="9.28515625" customWidth="1"/>
    <col min="14096" max="14096" width="73.140625" customWidth="1"/>
    <col min="14097" max="14097" width="25.7109375" customWidth="1"/>
    <col min="14098" max="14098" width="20" customWidth="1"/>
    <col min="14099" max="14099" width="20.42578125" customWidth="1"/>
    <col min="14100" max="14100" width="20.7109375" customWidth="1"/>
    <col min="14101" max="14103" width="21.140625" bestFit="1" customWidth="1"/>
    <col min="14104" max="14105" width="21.140625" customWidth="1"/>
    <col min="14106" max="14106" width="21.140625" bestFit="1" customWidth="1"/>
    <col min="14107" max="14107" width="26.85546875" bestFit="1" customWidth="1"/>
    <col min="14108" max="14108" width="22.42578125" customWidth="1"/>
    <col min="14109" max="14109" width="22.140625" customWidth="1"/>
    <col min="14110" max="14110" width="21.85546875" customWidth="1"/>
    <col min="14111" max="14111" width="22.140625" customWidth="1"/>
    <col min="14112" max="14112" width="22.42578125" customWidth="1"/>
    <col min="14113" max="14114" width="21.85546875" customWidth="1"/>
    <col min="14115" max="14115" width="22.42578125" customWidth="1"/>
    <col min="14116" max="14116" width="23.28515625" customWidth="1"/>
    <col min="14117" max="14117" width="6.5703125" customWidth="1"/>
    <col min="14118" max="14118" width="0" hidden="1" customWidth="1"/>
    <col min="14119" max="14119" width="20.5703125" customWidth="1"/>
    <col min="14120" max="14120" width="5.140625" customWidth="1"/>
    <col min="14121" max="14121" width="24" customWidth="1"/>
    <col min="14122" max="14122" width="20.28515625" customWidth="1"/>
    <col min="14123" max="14123" width="18.140625" customWidth="1"/>
    <col min="14124" max="14124" width="18.85546875" bestFit="1" customWidth="1"/>
    <col min="14125" max="14126" width="18" bestFit="1" customWidth="1"/>
    <col min="14127" max="14127" width="16.28515625" customWidth="1"/>
    <col min="14351" max="14351" width="9.28515625" customWidth="1"/>
    <col min="14352" max="14352" width="73.140625" customWidth="1"/>
    <col min="14353" max="14353" width="25.7109375" customWidth="1"/>
    <col min="14354" max="14354" width="20" customWidth="1"/>
    <col min="14355" max="14355" width="20.42578125" customWidth="1"/>
    <col min="14356" max="14356" width="20.7109375" customWidth="1"/>
    <col min="14357" max="14359" width="21.140625" bestFit="1" customWidth="1"/>
    <col min="14360" max="14361" width="21.140625" customWidth="1"/>
    <col min="14362" max="14362" width="21.140625" bestFit="1" customWidth="1"/>
    <col min="14363" max="14363" width="26.85546875" bestFit="1" customWidth="1"/>
    <col min="14364" max="14364" width="22.42578125" customWidth="1"/>
    <col min="14365" max="14365" width="22.140625" customWidth="1"/>
    <col min="14366" max="14366" width="21.85546875" customWidth="1"/>
    <col min="14367" max="14367" width="22.140625" customWidth="1"/>
    <col min="14368" max="14368" width="22.42578125" customWidth="1"/>
    <col min="14369" max="14370" width="21.85546875" customWidth="1"/>
    <col min="14371" max="14371" width="22.42578125" customWidth="1"/>
    <col min="14372" max="14372" width="23.28515625" customWidth="1"/>
    <col min="14373" max="14373" width="6.5703125" customWidth="1"/>
    <col min="14374" max="14374" width="0" hidden="1" customWidth="1"/>
    <col min="14375" max="14375" width="20.5703125" customWidth="1"/>
    <col min="14376" max="14376" width="5.140625" customWidth="1"/>
    <col min="14377" max="14377" width="24" customWidth="1"/>
    <col min="14378" max="14378" width="20.28515625" customWidth="1"/>
    <col min="14379" max="14379" width="18.140625" customWidth="1"/>
    <col min="14380" max="14380" width="18.85546875" bestFit="1" customWidth="1"/>
    <col min="14381" max="14382" width="18" bestFit="1" customWidth="1"/>
    <col min="14383" max="14383" width="16.28515625" customWidth="1"/>
    <col min="14607" max="14607" width="9.28515625" customWidth="1"/>
    <col min="14608" max="14608" width="73.140625" customWidth="1"/>
    <col min="14609" max="14609" width="25.7109375" customWidth="1"/>
    <col min="14610" max="14610" width="20" customWidth="1"/>
    <col min="14611" max="14611" width="20.42578125" customWidth="1"/>
    <col min="14612" max="14612" width="20.7109375" customWidth="1"/>
    <col min="14613" max="14615" width="21.140625" bestFit="1" customWidth="1"/>
    <col min="14616" max="14617" width="21.140625" customWidth="1"/>
    <col min="14618" max="14618" width="21.140625" bestFit="1" customWidth="1"/>
    <col min="14619" max="14619" width="26.85546875" bestFit="1" customWidth="1"/>
    <col min="14620" max="14620" width="22.42578125" customWidth="1"/>
    <col min="14621" max="14621" width="22.140625" customWidth="1"/>
    <col min="14622" max="14622" width="21.85546875" customWidth="1"/>
    <col min="14623" max="14623" width="22.140625" customWidth="1"/>
    <col min="14624" max="14624" width="22.42578125" customWidth="1"/>
    <col min="14625" max="14626" width="21.85546875" customWidth="1"/>
    <col min="14627" max="14627" width="22.42578125" customWidth="1"/>
    <col min="14628" max="14628" width="23.28515625" customWidth="1"/>
    <col min="14629" max="14629" width="6.5703125" customWidth="1"/>
    <col min="14630" max="14630" width="0" hidden="1" customWidth="1"/>
    <col min="14631" max="14631" width="20.5703125" customWidth="1"/>
    <col min="14632" max="14632" width="5.140625" customWidth="1"/>
    <col min="14633" max="14633" width="24" customWidth="1"/>
    <col min="14634" max="14634" width="20.28515625" customWidth="1"/>
    <col min="14635" max="14635" width="18.140625" customWidth="1"/>
    <col min="14636" max="14636" width="18.85546875" bestFit="1" customWidth="1"/>
    <col min="14637" max="14638" width="18" bestFit="1" customWidth="1"/>
    <col min="14639" max="14639" width="16.28515625" customWidth="1"/>
    <col min="14863" max="14863" width="9.28515625" customWidth="1"/>
    <col min="14864" max="14864" width="73.140625" customWidth="1"/>
    <col min="14865" max="14865" width="25.7109375" customWidth="1"/>
    <col min="14866" max="14866" width="20" customWidth="1"/>
    <col min="14867" max="14867" width="20.42578125" customWidth="1"/>
    <col min="14868" max="14868" width="20.7109375" customWidth="1"/>
    <col min="14869" max="14871" width="21.140625" bestFit="1" customWidth="1"/>
    <col min="14872" max="14873" width="21.140625" customWidth="1"/>
    <col min="14874" max="14874" width="21.140625" bestFit="1" customWidth="1"/>
    <col min="14875" max="14875" width="26.85546875" bestFit="1" customWidth="1"/>
    <col min="14876" max="14876" width="22.42578125" customWidth="1"/>
    <col min="14877" max="14877" width="22.140625" customWidth="1"/>
    <col min="14878" max="14878" width="21.85546875" customWidth="1"/>
    <col min="14879" max="14879" width="22.140625" customWidth="1"/>
    <col min="14880" max="14880" width="22.42578125" customWidth="1"/>
    <col min="14881" max="14882" width="21.85546875" customWidth="1"/>
    <col min="14883" max="14883" width="22.42578125" customWidth="1"/>
    <col min="14884" max="14884" width="23.28515625" customWidth="1"/>
    <col min="14885" max="14885" width="6.5703125" customWidth="1"/>
    <col min="14886" max="14886" width="0" hidden="1" customWidth="1"/>
    <col min="14887" max="14887" width="20.5703125" customWidth="1"/>
    <col min="14888" max="14888" width="5.140625" customWidth="1"/>
    <col min="14889" max="14889" width="24" customWidth="1"/>
    <col min="14890" max="14890" width="20.28515625" customWidth="1"/>
    <col min="14891" max="14891" width="18.140625" customWidth="1"/>
    <col min="14892" max="14892" width="18.85546875" bestFit="1" customWidth="1"/>
    <col min="14893" max="14894" width="18" bestFit="1" customWidth="1"/>
    <col min="14895" max="14895" width="16.28515625" customWidth="1"/>
    <col min="15119" max="15119" width="9.28515625" customWidth="1"/>
    <col min="15120" max="15120" width="73.140625" customWidth="1"/>
    <col min="15121" max="15121" width="25.7109375" customWidth="1"/>
    <col min="15122" max="15122" width="20" customWidth="1"/>
    <col min="15123" max="15123" width="20.42578125" customWidth="1"/>
    <col min="15124" max="15124" width="20.7109375" customWidth="1"/>
    <col min="15125" max="15127" width="21.140625" bestFit="1" customWidth="1"/>
    <col min="15128" max="15129" width="21.140625" customWidth="1"/>
    <col min="15130" max="15130" width="21.140625" bestFit="1" customWidth="1"/>
    <col min="15131" max="15131" width="26.85546875" bestFit="1" customWidth="1"/>
    <col min="15132" max="15132" width="22.42578125" customWidth="1"/>
    <col min="15133" max="15133" width="22.140625" customWidth="1"/>
    <col min="15134" max="15134" width="21.85546875" customWidth="1"/>
    <col min="15135" max="15135" width="22.140625" customWidth="1"/>
    <col min="15136" max="15136" width="22.42578125" customWidth="1"/>
    <col min="15137" max="15138" width="21.85546875" customWidth="1"/>
    <col min="15139" max="15139" width="22.42578125" customWidth="1"/>
    <col min="15140" max="15140" width="23.28515625" customWidth="1"/>
    <col min="15141" max="15141" width="6.5703125" customWidth="1"/>
    <col min="15142" max="15142" width="0" hidden="1" customWidth="1"/>
    <col min="15143" max="15143" width="20.5703125" customWidth="1"/>
    <col min="15144" max="15144" width="5.140625" customWidth="1"/>
    <col min="15145" max="15145" width="24" customWidth="1"/>
    <col min="15146" max="15146" width="20.28515625" customWidth="1"/>
    <col min="15147" max="15147" width="18.140625" customWidth="1"/>
    <col min="15148" max="15148" width="18.85546875" bestFit="1" customWidth="1"/>
    <col min="15149" max="15150" width="18" bestFit="1" customWidth="1"/>
    <col min="15151" max="15151" width="16.28515625" customWidth="1"/>
    <col min="15375" max="15375" width="9.28515625" customWidth="1"/>
    <col min="15376" max="15376" width="73.140625" customWidth="1"/>
    <col min="15377" max="15377" width="25.7109375" customWidth="1"/>
    <col min="15378" max="15378" width="20" customWidth="1"/>
    <col min="15379" max="15379" width="20.42578125" customWidth="1"/>
    <col min="15380" max="15380" width="20.7109375" customWidth="1"/>
    <col min="15381" max="15383" width="21.140625" bestFit="1" customWidth="1"/>
    <col min="15384" max="15385" width="21.140625" customWidth="1"/>
    <col min="15386" max="15386" width="21.140625" bestFit="1" customWidth="1"/>
    <col min="15387" max="15387" width="26.85546875" bestFit="1" customWidth="1"/>
    <col min="15388" max="15388" width="22.42578125" customWidth="1"/>
    <col min="15389" max="15389" width="22.140625" customWidth="1"/>
    <col min="15390" max="15390" width="21.85546875" customWidth="1"/>
    <col min="15391" max="15391" width="22.140625" customWidth="1"/>
    <col min="15392" max="15392" width="22.42578125" customWidth="1"/>
    <col min="15393" max="15394" width="21.85546875" customWidth="1"/>
    <col min="15395" max="15395" width="22.42578125" customWidth="1"/>
    <col min="15396" max="15396" width="23.28515625" customWidth="1"/>
    <col min="15397" max="15397" width="6.5703125" customWidth="1"/>
    <col min="15398" max="15398" width="0" hidden="1" customWidth="1"/>
    <col min="15399" max="15399" width="20.5703125" customWidth="1"/>
    <col min="15400" max="15400" width="5.140625" customWidth="1"/>
    <col min="15401" max="15401" width="24" customWidth="1"/>
    <col min="15402" max="15402" width="20.28515625" customWidth="1"/>
    <col min="15403" max="15403" width="18.140625" customWidth="1"/>
    <col min="15404" max="15404" width="18.85546875" bestFit="1" customWidth="1"/>
    <col min="15405" max="15406" width="18" bestFit="1" customWidth="1"/>
    <col min="15407" max="15407" width="16.28515625" customWidth="1"/>
    <col min="15631" max="15631" width="9.28515625" customWidth="1"/>
    <col min="15632" max="15632" width="73.140625" customWidth="1"/>
    <col min="15633" max="15633" width="25.7109375" customWidth="1"/>
    <col min="15634" max="15634" width="20" customWidth="1"/>
    <col min="15635" max="15635" width="20.42578125" customWidth="1"/>
    <col min="15636" max="15636" width="20.7109375" customWidth="1"/>
    <col min="15637" max="15639" width="21.140625" bestFit="1" customWidth="1"/>
    <col min="15640" max="15641" width="21.140625" customWidth="1"/>
    <col min="15642" max="15642" width="21.140625" bestFit="1" customWidth="1"/>
    <col min="15643" max="15643" width="26.85546875" bestFit="1" customWidth="1"/>
    <col min="15644" max="15644" width="22.42578125" customWidth="1"/>
    <col min="15645" max="15645" width="22.140625" customWidth="1"/>
    <col min="15646" max="15646" width="21.85546875" customWidth="1"/>
    <col min="15647" max="15647" width="22.140625" customWidth="1"/>
    <col min="15648" max="15648" width="22.42578125" customWidth="1"/>
    <col min="15649" max="15650" width="21.85546875" customWidth="1"/>
    <col min="15651" max="15651" width="22.42578125" customWidth="1"/>
    <col min="15652" max="15652" width="23.28515625" customWidth="1"/>
    <col min="15653" max="15653" width="6.5703125" customWidth="1"/>
    <col min="15654" max="15654" width="0" hidden="1" customWidth="1"/>
    <col min="15655" max="15655" width="20.5703125" customWidth="1"/>
    <col min="15656" max="15656" width="5.140625" customWidth="1"/>
    <col min="15657" max="15657" width="24" customWidth="1"/>
    <col min="15658" max="15658" width="20.28515625" customWidth="1"/>
    <col min="15659" max="15659" width="18.140625" customWidth="1"/>
    <col min="15660" max="15660" width="18.85546875" bestFit="1" customWidth="1"/>
    <col min="15661" max="15662" width="18" bestFit="1" customWidth="1"/>
    <col min="15663" max="15663" width="16.28515625" customWidth="1"/>
    <col min="15887" max="15887" width="9.28515625" customWidth="1"/>
    <col min="15888" max="15888" width="73.140625" customWidth="1"/>
    <col min="15889" max="15889" width="25.7109375" customWidth="1"/>
    <col min="15890" max="15890" width="20" customWidth="1"/>
    <col min="15891" max="15891" width="20.42578125" customWidth="1"/>
    <col min="15892" max="15892" width="20.7109375" customWidth="1"/>
    <col min="15893" max="15895" width="21.140625" bestFit="1" customWidth="1"/>
    <col min="15896" max="15897" width="21.140625" customWidth="1"/>
    <col min="15898" max="15898" width="21.140625" bestFit="1" customWidth="1"/>
    <col min="15899" max="15899" width="26.85546875" bestFit="1" customWidth="1"/>
    <col min="15900" max="15900" width="22.42578125" customWidth="1"/>
    <col min="15901" max="15901" width="22.140625" customWidth="1"/>
    <col min="15902" max="15902" width="21.85546875" customWidth="1"/>
    <col min="15903" max="15903" width="22.140625" customWidth="1"/>
    <col min="15904" max="15904" width="22.42578125" customWidth="1"/>
    <col min="15905" max="15906" width="21.85546875" customWidth="1"/>
    <col min="15907" max="15907" width="22.42578125" customWidth="1"/>
    <col min="15908" max="15908" width="23.28515625" customWidth="1"/>
    <col min="15909" max="15909" width="6.5703125" customWidth="1"/>
    <col min="15910" max="15910" width="0" hidden="1" customWidth="1"/>
    <col min="15911" max="15911" width="20.5703125" customWidth="1"/>
    <col min="15912" max="15912" width="5.140625" customWidth="1"/>
    <col min="15913" max="15913" width="24" customWidth="1"/>
    <col min="15914" max="15914" width="20.28515625" customWidth="1"/>
    <col min="15915" max="15915" width="18.140625" customWidth="1"/>
    <col min="15916" max="15916" width="18.85546875" bestFit="1" customWidth="1"/>
    <col min="15917" max="15918" width="18" bestFit="1" customWidth="1"/>
    <col min="15919" max="15919" width="16.28515625" customWidth="1"/>
    <col min="16143" max="16143" width="9.28515625" customWidth="1"/>
    <col min="16144" max="16144" width="73.140625" customWidth="1"/>
    <col min="16145" max="16145" width="25.7109375" customWidth="1"/>
    <col min="16146" max="16146" width="20" customWidth="1"/>
    <col min="16147" max="16147" width="20.42578125" customWidth="1"/>
    <col min="16148" max="16148" width="20.7109375" customWidth="1"/>
    <col min="16149" max="16151" width="21.140625" bestFit="1" customWidth="1"/>
    <col min="16152" max="16153" width="21.140625" customWidth="1"/>
    <col min="16154" max="16154" width="21.140625" bestFit="1" customWidth="1"/>
    <col min="16155" max="16155" width="26.85546875" bestFit="1" customWidth="1"/>
    <col min="16156" max="16156" width="22.42578125" customWidth="1"/>
    <col min="16157" max="16157" width="22.140625" customWidth="1"/>
    <col min="16158" max="16158" width="21.85546875" customWidth="1"/>
    <col min="16159" max="16159" width="22.140625" customWidth="1"/>
    <col min="16160" max="16160" width="22.42578125" customWidth="1"/>
    <col min="16161" max="16162" width="21.85546875" customWidth="1"/>
    <col min="16163" max="16163" width="22.42578125" customWidth="1"/>
    <col min="16164" max="16164" width="23.28515625" customWidth="1"/>
    <col min="16165" max="16165" width="6.5703125" customWidth="1"/>
    <col min="16166" max="16166" width="0" hidden="1" customWidth="1"/>
    <col min="16167" max="16167" width="20.5703125" customWidth="1"/>
    <col min="16168" max="16168" width="5.140625" customWidth="1"/>
    <col min="16169" max="16169" width="24" customWidth="1"/>
    <col min="16170" max="16170" width="20.28515625" customWidth="1"/>
    <col min="16171" max="16171" width="18.140625" customWidth="1"/>
    <col min="16172" max="16172" width="18.85546875" bestFit="1" customWidth="1"/>
    <col min="16173" max="16174" width="18" bestFit="1" customWidth="1"/>
    <col min="16175" max="16175" width="16.28515625" customWidth="1"/>
  </cols>
  <sheetData>
    <row r="2" spans="1:11" x14ac:dyDescent="0.25">
      <c r="C2" s="417"/>
      <c r="D2" s="417"/>
      <c r="E2" s="417"/>
    </row>
    <row r="3" spans="1:11" x14ac:dyDescent="0.25">
      <c r="C3" s="418"/>
      <c r="D3" s="418"/>
      <c r="E3" s="418"/>
    </row>
    <row r="4" spans="1:11" x14ac:dyDescent="0.25">
      <c r="C4" s="418"/>
      <c r="D4" s="418"/>
      <c r="E4" s="418"/>
    </row>
    <row r="5" spans="1:11" x14ac:dyDescent="0.25">
      <c r="C5" s="291"/>
      <c r="D5" s="291"/>
      <c r="E5" s="291"/>
    </row>
    <row r="6" spans="1:11" x14ac:dyDescent="0.25">
      <c r="C6" s="291"/>
      <c r="D6" s="291"/>
      <c r="E6" s="291"/>
    </row>
    <row r="7" spans="1:11" x14ac:dyDescent="0.25">
      <c r="C7" s="291"/>
      <c r="D7" s="291"/>
      <c r="E7" s="291"/>
    </row>
    <row r="8" spans="1:11" x14ac:dyDescent="0.25">
      <c r="C8" s="291"/>
      <c r="D8" s="291"/>
      <c r="E8" s="291"/>
    </row>
    <row r="9" spans="1:11" x14ac:dyDescent="0.25">
      <c r="C9" s="291"/>
      <c r="D9" s="291"/>
      <c r="E9" s="291"/>
    </row>
    <row r="11" spans="1:11" x14ac:dyDescent="0.25">
      <c r="A11" s="42" t="s">
        <v>287</v>
      </c>
      <c r="C11" s="419" t="s">
        <v>550</v>
      </c>
      <c r="D11" s="419"/>
      <c r="E11" s="419"/>
      <c r="F11" s="419"/>
      <c r="G11" s="419"/>
      <c r="H11" s="419"/>
      <c r="I11" s="419"/>
      <c r="J11" s="419"/>
      <c r="K11" s="419"/>
    </row>
    <row r="12" spans="1:11" x14ac:dyDescent="0.25">
      <c r="A12" s="42" t="s">
        <v>487</v>
      </c>
      <c r="C12" s="419" t="s">
        <v>489</v>
      </c>
      <c r="D12" s="419"/>
      <c r="E12" s="419"/>
      <c r="F12" s="419"/>
      <c r="G12" s="419"/>
      <c r="H12" s="419"/>
      <c r="I12" s="419"/>
      <c r="J12" s="419"/>
      <c r="K12" s="419"/>
    </row>
    <row r="13" spans="1:11" x14ac:dyDescent="0.25">
      <c r="A13" s="42" t="s">
        <v>488</v>
      </c>
      <c r="C13" s="419" t="s">
        <v>485</v>
      </c>
      <c r="D13" s="419"/>
      <c r="E13" s="419"/>
      <c r="F13" s="419"/>
      <c r="G13" s="419"/>
      <c r="H13" s="419"/>
      <c r="I13" s="419"/>
      <c r="J13" s="419"/>
      <c r="K13" s="419"/>
    </row>
    <row r="14" spans="1:11" ht="18" customHeight="1" x14ac:dyDescent="0.25">
      <c r="C14" s="418"/>
      <c r="D14" s="418"/>
      <c r="E14" s="418"/>
      <c r="F14" s="418"/>
      <c r="G14" s="418"/>
      <c r="H14" s="418"/>
      <c r="I14" s="418"/>
      <c r="J14" s="418"/>
      <c r="K14" s="418"/>
    </row>
    <row r="15" spans="1:11" ht="14.25" customHeight="1" x14ac:dyDescent="0.25">
      <c r="C15" s="44"/>
      <c r="D15" s="86"/>
      <c r="E15" s="86"/>
    </row>
    <row r="16" spans="1:11" ht="23.25" x14ac:dyDescent="0.35">
      <c r="C16" s="61" t="s">
        <v>527</v>
      </c>
      <c r="D16" s="86"/>
      <c r="E16" s="86"/>
    </row>
    <row r="17" spans="2:46" s="63" customFormat="1" ht="15.75" x14ac:dyDescent="0.25">
      <c r="B17" s="64"/>
      <c r="C17" s="434"/>
      <c r="D17" s="434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226"/>
      <c r="R17" s="226"/>
      <c r="S17" s="226"/>
      <c r="T17" s="226"/>
      <c r="U17" s="226"/>
      <c r="V17" s="226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2"/>
      <c r="AH17" s="402"/>
      <c r="AI17" s="402"/>
      <c r="AJ17" s="94"/>
    </row>
    <row r="18" spans="2:46" s="68" customFormat="1" ht="15.75" x14ac:dyDescent="0.25">
      <c r="B18" s="12" t="s">
        <v>294</v>
      </c>
      <c r="C18" s="12" t="s">
        <v>312</v>
      </c>
      <c r="D18" s="82" t="s">
        <v>313</v>
      </c>
      <c r="E18" s="11" t="s">
        <v>300</v>
      </c>
      <c r="F18" s="11" t="s">
        <v>301</v>
      </c>
      <c r="G18" s="11" t="s">
        <v>302</v>
      </c>
      <c r="H18" s="11" t="s">
        <v>303</v>
      </c>
      <c r="I18" s="11" t="s">
        <v>304</v>
      </c>
      <c r="J18" s="11" t="s">
        <v>305</v>
      </c>
      <c r="K18" s="11" t="s">
        <v>306</v>
      </c>
      <c r="L18" s="11" t="s">
        <v>307</v>
      </c>
      <c r="M18" s="11" t="s">
        <v>308</v>
      </c>
      <c r="N18" s="11" t="s">
        <v>309</v>
      </c>
      <c r="O18" s="11" t="s">
        <v>310</v>
      </c>
      <c r="P18" s="11" t="s">
        <v>311</v>
      </c>
      <c r="Q18" s="11" t="s">
        <v>536</v>
      </c>
      <c r="R18" s="11" t="s">
        <v>537</v>
      </c>
      <c r="S18" s="11" t="s">
        <v>538</v>
      </c>
      <c r="T18" s="11" t="s">
        <v>539</v>
      </c>
      <c r="U18" s="11" t="s">
        <v>540</v>
      </c>
      <c r="V18" s="11" t="s">
        <v>541</v>
      </c>
      <c r="W18" s="11" t="s">
        <v>564</v>
      </c>
      <c r="X18" s="11" t="s">
        <v>565</v>
      </c>
      <c r="Y18" s="11" t="s">
        <v>566</v>
      </c>
      <c r="Z18" s="11" t="s">
        <v>567</v>
      </c>
      <c r="AA18" s="11" t="s">
        <v>568</v>
      </c>
      <c r="AB18" s="11" t="s">
        <v>569</v>
      </c>
      <c r="AC18" s="11" t="s">
        <v>570</v>
      </c>
      <c r="AD18" s="11" t="s">
        <v>571</v>
      </c>
      <c r="AE18" s="11" t="s">
        <v>572</v>
      </c>
      <c r="AF18" s="11" t="s">
        <v>573</v>
      </c>
      <c r="AG18" s="11" t="s">
        <v>574</v>
      </c>
      <c r="AH18" s="11" t="s">
        <v>575</v>
      </c>
      <c r="AI18" s="11"/>
      <c r="AJ18" s="13" t="s">
        <v>297</v>
      </c>
      <c r="AM18" s="67"/>
      <c r="AN18" s="67"/>
      <c r="AO18" s="67"/>
    </row>
    <row r="19" spans="2:46" s="84" customFormat="1" ht="15" x14ac:dyDescent="0.2">
      <c r="B19" s="423">
        <v>1</v>
      </c>
      <c r="C19" s="425" t="str">
        <f>'PLANILHA RESUMIDA'!C18</f>
        <v>SERVIÇO TÉCNICO ESPECIALIZADO</v>
      </c>
      <c r="D19" s="428">
        <f>'PLANILHA RESUMIDA'!E18</f>
        <v>0</v>
      </c>
      <c r="E19" s="95">
        <f>$D$19*E20</f>
        <v>0</v>
      </c>
      <c r="F19" s="95">
        <f t="shared" ref="F19:AH19" si="0">$D$19*F20</f>
        <v>0</v>
      </c>
      <c r="G19" s="95">
        <f t="shared" si="0"/>
        <v>0</v>
      </c>
      <c r="H19" s="95">
        <f t="shared" si="0"/>
        <v>0</v>
      </c>
      <c r="I19" s="95">
        <f t="shared" si="0"/>
        <v>0</v>
      </c>
      <c r="J19" s="95">
        <f t="shared" si="0"/>
        <v>0</v>
      </c>
      <c r="K19" s="95">
        <f t="shared" si="0"/>
        <v>0</v>
      </c>
      <c r="L19" s="95">
        <f t="shared" si="0"/>
        <v>0</v>
      </c>
      <c r="M19" s="95">
        <f t="shared" si="0"/>
        <v>0</v>
      </c>
      <c r="N19" s="95">
        <f t="shared" si="0"/>
        <v>0</v>
      </c>
      <c r="O19" s="95">
        <f t="shared" si="0"/>
        <v>0</v>
      </c>
      <c r="P19" s="95">
        <f t="shared" si="0"/>
        <v>0</v>
      </c>
      <c r="Q19" s="95">
        <f t="shared" si="0"/>
        <v>0</v>
      </c>
      <c r="R19" s="95">
        <f t="shared" si="0"/>
        <v>0</v>
      </c>
      <c r="S19" s="95">
        <f t="shared" si="0"/>
        <v>0</v>
      </c>
      <c r="T19" s="95">
        <f t="shared" si="0"/>
        <v>0</v>
      </c>
      <c r="U19" s="95">
        <f t="shared" si="0"/>
        <v>0</v>
      </c>
      <c r="V19" s="95">
        <f t="shared" si="0"/>
        <v>0</v>
      </c>
      <c r="W19" s="95">
        <f t="shared" si="0"/>
        <v>0</v>
      </c>
      <c r="X19" s="95">
        <f t="shared" si="0"/>
        <v>0</v>
      </c>
      <c r="Y19" s="95">
        <f t="shared" si="0"/>
        <v>0</v>
      </c>
      <c r="Z19" s="95">
        <f t="shared" si="0"/>
        <v>0</v>
      </c>
      <c r="AA19" s="95">
        <f t="shared" si="0"/>
        <v>0</v>
      </c>
      <c r="AB19" s="95">
        <f t="shared" si="0"/>
        <v>0</v>
      </c>
      <c r="AC19" s="95">
        <f t="shared" si="0"/>
        <v>0</v>
      </c>
      <c r="AD19" s="95">
        <f t="shared" si="0"/>
        <v>0</v>
      </c>
      <c r="AE19" s="95">
        <f t="shared" si="0"/>
        <v>0</v>
      </c>
      <c r="AF19" s="95">
        <f t="shared" si="0"/>
        <v>0</v>
      </c>
      <c r="AG19" s="95">
        <f t="shared" si="0"/>
        <v>0</v>
      </c>
      <c r="AH19" s="95">
        <f t="shared" si="0"/>
        <v>0</v>
      </c>
      <c r="AI19" s="95"/>
      <c r="AJ19" s="96">
        <f>SUM(E19:AH19)</f>
        <v>0</v>
      </c>
      <c r="AL19" s="84">
        <f t="shared" ref="AL19:AL54" si="1">+AJ19-D19</f>
        <v>0</v>
      </c>
      <c r="AM19" s="85"/>
      <c r="AN19" s="85"/>
      <c r="AO19" s="85"/>
      <c r="AP19" s="83"/>
      <c r="AQ19" s="83"/>
    </row>
    <row r="20" spans="2:46" s="65" customFormat="1" ht="15" x14ac:dyDescent="0.2">
      <c r="B20" s="424"/>
      <c r="C20" s="426"/>
      <c r="D20" s="429"/>
      <c r="E20" s="97">
        <v>0.05</v>
      </c>
      <c r="F20" s="97">
        <v>7.0000000000000007E-2</v>
      </c>
      <c r="G20" s="97">
        <v>7.0000000000000007E-2</v>
      </c>
      <c r="H20" s="97">
        <v>7.0000000000000007E-2</v>
      </c>
      <c r="I20" s="97">
        <v>7.0000000000000007E-2</v>
      </c>
      <c r="J20" s="97">
        <v>7.0000000000000007E-2</v>
      </c>
      <c r="K20" s="97">
        <v>7.0000000000000007E-2</v>
      </c>
      <c r="L20" s="97">
        <v>7.0000000000000007E-2</v>
      </c>
      <c r="M20" s="97">
        <v>7.0000000000000007E-2</v>
      </c>
      <c r="N20" s="97">
        <v>7.0000000000000007E-2</v>
      </c>
      <c r="O20" s="97">
        <v>0.04</v>
      </c>
      <c r="P20" s="97">
        <v>0.04</v>
      </c>
      <c r="Q20" s="97">
        <v>0.05</v>
      </c>
      <c r="R20" s="97">
        <v>0.05</v>
      </c>
      <c r="S20" s="97">
        <v>0.05</v>
      </c>
      <c r="T20" s="97">
        <v>0.04</v>
      </c>
      <c r="U20" s="97">
        <v>0.04</v>
      </c>
      <c r="V20" s="97">
        <v>0.01</v>
      </c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411">
        <f>SUM(E20:AH20)</f>
        <v>1.0000000000000004</v>
      </c>
      <c r="AK20" s="69"/>
      <c r="AL20" s="84">
        <f t="shared" si="1"/>
        <v>1.0000000000000004</v>
      </c>
      <c r="AM20" s="70"/>
      <c r="AN20" s="66"/>
      <c r="AO20" s="70"/>
      <c r="AP20" s="71"/>
      <c r="AQ20" s="71"/>
      <c r="AR20" s="72"/>
    </row>
    <row r="21" spans="2:46" s="84" customFormat="1" ht="15" x14ac:dyDescent="0.2">
      <c r="B21" s="423">
        <v>2</v>
      </c>
      <c r="C21" s="425" t="str">
        <f>'PLANILHA RESUMIDA'!C19</f>
        <v>INÍCIO, APOIO E ADMINISTRAÇÃO DA OBRA</v>
      </c>
      <c r="D21" s="428">
        <f>'PLANILHA RESUMIDA'!E19</f>
        <v>0</v>
      </c>
      <c r="E21" s="95">
        <f>$D$21*E22</f>
        <v>0</v>
      </c>
      <c r="F21" s="95">
        <f t="shared" ref="F21:AH21" si="2">$D$21*F22</f>
        <v>0</v>
      </c>
      <c r="G21" s="95">
        <f t="shared" si="2"/>
        <v>0</v>
      </c>
      <c r="H21" s="95">
        <f t="shared" si="2"/>
        <v>0</v>
      </c>
      <c r="I21" s="95">
        <f t="shared" si="2"/>
        <v>0</v>
      </c>
      <c r="J21" s="95">
        <f t="shared" si="2"/>
        <v>0</v>
      </c>
      <c r="K21" s="95">
        <f t="shared" si="2"/>
        <v>0</v>
      </c>
      <c r="L21" s="95">
        <f t="shared" si="2"/>
        <v>0</v>
      </c>
      <c r="M21" s="95">
        <f t="shared" si="2"/>
        <v>0</v>
      </c>
      <c r="N21" s="95">
        <f t="shared" si="2"/>
        <v>0</v>
      </c>
      <c r="O21" s="95">
        <f t="shared" si="2"/>
        <v>0</v>
      </c>
      <c r="P21" s="95">
        <f t="shared" si="2"/>
        <v>0</v>
      </c>
      <c r="Q21" s="95">
        <f t="shared" si="2"/>
        <v>0</v>
      </c>
      <c r="R21" s="95">
        <f t="shared" si="2"/>
        <v>0</v>
      </c>
      <c r="S21" s="95">
        <f t="shared" si="2"/>
        <v>0</v>
      </c>
      <c r="T21" s="95">
        <f t="shared" si="2"/>
        <v>0</v>
      </c>
      <c r="U21" s="95">
        <f t="shared" si="2"/>
        <v>0</v>
      </c>
      <c r="V21" s="95">
        <f t="shared" si="2"/>
        <v>0</v>
      </c>
      <c r="W21" s="95">
        <f t="shared" si="2"/>
        <v>0</v>
      </c>
      <c r="X21" s="95">
        <f t="shared" si="2"/>
        <v>0</v>
      </c>
      <c r="Y21" s="95">
        <f t="shared" si="2"/>
        <v>0</v>
      </c>
      <c r="Z21" s="95">
        <f t="shared" si="2"/>
        <v>0</v>
      </c>
      <c r="AA21" s="95">
        <f t="shared" si="2"/>
        <v>0</v>
      </c>
      <c r="AB21" s="95">
        <f t="shared" si="2"/>
        <v>0</v>
      </c>
      <c r="AC21" s="95">
        <f t="shared" si="2"/>
        <v>0</v>
      </c>
      <c r="AD21" s="95">
        <f t="shared" si="2"/>
        <v>0</v>
      </c>
      <c r="AE21" s="95">
        <f t="shared" si="2"/>
        <v>0</v>
      </c>
      <c r="AF21" s="95">
        <f t="shared" si="2"/>
        <v>0</v>
      </c>
      <c r="AG21" s="95">
        <f t="shared" si="2"/>
        <v>0</v>
      </c>
      <c r="AH21" s="95">
        <f t="shared" si="2"/>
        <v>0</v>
      </c>
      <c r="AI21" s="95"/>
      <c r="AJ21" s="96">
        <f t="shared" ref="AJ21:AJ54" si="3">SUM(E21:AH21)</f>
        <v>0</v>
      </c>
      <c r="AL21" s="84">
        <f t="shared" si="1"/>
        <v>0</v>
      </c>
      <c r="AM21" s="85"/>
      <c r="AN21" s="85"/>
      <c r="AO21" s="85"/>
      <c r="AP21" s="83"/>
      <c r="AQ21" s="83"/>
    </row>
    <row r="22" spans="2:46" s="65" customFormat="1" ht="15" x14ac:dyDescent="0.2">
      <c r="B22" s="424"/>
      <c r="C22" s="426"/>
      <c r="D22" s="429"/>
      <c r="E22" s="97">
        <v>0.03</v>
      </c>
      <c r="F22" s="97">
        <v>0.05</v>
      </c>
      <c r="G22" s="97">
        <v>0.08</v>
      </c>
      <c r="H22" s="97">
        <v>0.08</v>
      </c>
      <c r="I22" s="97">
        <v>0.08</v>
      </c>
      <c r="J22" s="97">
        <v>0.08</v>
      </c>
      <c r="K22" s="97">
        <v>0.08</v>
      </c>
      <c r="L22" s="97">
        <v>0.08</v>
      </c>
      <c r="M22" s="97">
        <v>0.06</v>
      </c>
      <c r="N22" s="97">
        <v>0.06</v>
      </c>
      <c r="O22" s="97">
        <v>0.05</v>
      </c>
      <c r="P22" s="97">
        <v>0.05</v>
      </c>
      <c r="Q22" s="97">
        <v>0.05</v>
      </c>
      <c r="R22" s="97">
        <v>0.04</v>
      </c>
      <c r="S22" s="97">
        <v>0.04</v>
      </c>
      <c r="T22" s="97">
        <v>0.04</v>
      </c>
      <c r="U22" s="97">
        <v>0.03</v>
      </c>
      <c r="V22" s="97">
        <v>0.02</v>
      </c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411">
        <f t="shared" si="3"/>
        <v>1.0000000000000004</v>
      </c>
      <c r="AL22" s="84">
        <f t="shared" si="1"/>
        <v>1.0000000000000004</v>
      </c>
      <c r="AM22" s="70"/>
      <c r="AN22" s="66"/>
      <c r="AO22" s="70"/>
      <c r="AP22" s="71"/>
      <c r="AQ22" s="71"/>
    </row>
    <row r="23" spans="2:46" s="84" customFormat="1" ht="15" x14ac:dyDescent="0.2">
      <c r="B23" s="423">
        <v>3</v>
      </c>
      <c r="C23" s="425" t="str">
        <f>'PLANILHA RESUMIDA'!C20</f>
        <v>FUNDAÇÃO</v>
      </c>
      <c r="D23" s="428">
        <f>'PLANILHA RESUMIDA'!E20</f>
        <v>0</v>
      </c>
      <c r="E23" s="95">
        <f>$D$23*E24</f>
        <v>0</v>
      </c>
      <c r="F23" s="95">
        <f t="shared" ref="F23:AH23" si="4">$D$23*F24</f>
        <v>0</v>
      </c>
      <c r="G23" s="95">
        <f t="shared" si="4"/>
        <v>0</v>
      </c>
      <c r="H23" s="95">
        <f t="shared" si="4"/>
        <v>0</v>
      </c>
      <c r="I23" s="95">
        <f t="shared" si="4"/>
        <v>0</v>
      </c>
      <c r="J23" s="95">
        <f t="shared" si="4"/>
        <v>0</v>
      </c>
      <c r="K23" s="95">
        <f t="shared" si="4"/>
        <v>0</v>
      </c>
      <c r="L23" s="95">
        <f t="shared" si="4"/>
        <v>0</v>
      </c>
      <c r="M23" s="95">
        <f t="shared" si="4"/>
        <v>0</v>
      </c>
      <c r="N23" s="95">
        <f t="shared" si="4"/>
        <v>0</v>
      </c>
      <c r="O23" s="95">
        <f t="shared" si="4"/>
        <v>0</v>
      </c>
      <c r="P23" s="95">
        <f t="shared" si="4"/>
        <v>0</v>
      </c>
      <c r="Q23" s="95">
        <f t="shared" si="4"/>
        <v>0</v>
      </c>
      <c r="R23" s="95">
        <f t="shared" si="4"/>
        <v>0</v>
      </c>
      <c r="S23" s="95">
        <f t="shared" si="4"/>
        <v>0</v>
      </c>
      <c r="T23" s="95">
        <f t="shared" si="4"/>
        <v>0</v>
      </c>
      <c r="U23" s="95">
        <f t="shared" si="4"/>
        <v>0</v>
      </c>
      <c r="V23" s="95">
        <f t="shared" si="4"/>
        <v>0</v>
      </c>
      <c r="W23" s="95">
        <f t="shared" si="4"/>
        <v>0</v>
      </c>
      <c r="X23" s="95">
        <f t="shared" si="4"/>
        <v>0</v>
      </c>
      <c r="Y23" s="95">
        <f t="shared" si="4"/>
        <v>0</v>
      </c>
      <c r="Z23" s="95">
        <f t="shared" si="4"/>
        <v>0</v>
      </c>
      <c r="AA23" s="95">
        <f t="shared" si="4"/>
        <v>0</v>
      </c>
      <c r="AB23" s="95">
        <f t="shared" si="4"/>
        <v>0</v>
      </c>
      <c r="AC23" s="95">
        <f t="shared" si="4"/>
        <v>0</v>
      </c>
      <c r="AD23" s="95">
        <f t="shared" si="4"/>
        <v>0</v>
      </c>
      <c r="AE23" s="95">
        <f t="shared" si="4"/>
        <v>0</v>
      </c>
      <c r="AF23" s="95">
        <f t="shared" si="4"/>
        <v>0</v>
      </c>
      <c r="AG23" s="95">
        <f t="shared" si="4"/>
        <v>0</v>
      </c>
      <c r="AH23" s="95">
        <f t="shared" si="4"/>
        <v>0</v>
      </c>
      <c r="AI23" s="95"/>
      <c r="AJ23" s="96">
        <f t="shared" si="3"/>
        <v>0</v>
      </c>
      <c r="AL23" s="84">
        <f t="shared" si="1"/>
        <v>0</v>
      </c>
      <c r="AM23" s="85"/>
      <c r="AN23" s="85"/>
      <c r="AO23" s="85"/>
      <c r="AP23" s="83"/>
      <c r="AQ23" s="83"/>
    </row>
    <row r="24" spans="2:46" s="65" customFormat="1" ht="15" x14ac:dyDescent="0.2">
      <c r="B24" s="424"/>
      <c r="C24" s="426"/>
      <c r="D24" s="429"/>
      <c r="E24" s="97"/>
      <c r="F24" s="97"/>
      <c r="G24" s="97">
        <v>0.2</v>
      </c>
      <c r="H24" s="97">
        <v>0.2</v>
      </c>
      <c r="I24" s="97">
        <v>0.2</v>
      </c>
      <c r="J24" s="97">
        <v>0.2</v>
      </c>
      <c r="K24" s="97">
        <v>0.2</v>
      </c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411">
        <f>SUM(E24:AH24)</f>
        <v>1</v>
      </c>
      <c r="AK24" s="69"/>
      <c r="AL24" s="84">
        <f t="shared" si="1"/>
        <v>1</v>
      </c>
      <c r="AM24" s="70"/>
      <c r="AN24" s="66"/>
      <c r="AO24" s="70"/>
      <c r="AP24" s="71"/>
      <c r="AQ24" s="71"/>
      <c r="AR24" s="72"/>
    </row>
    <row r="25" spans="2:46" s="84" customFormat="1" ht="15" x14ac:dyDescent="0.2">
      <c r="B25" s="423">
        <v>4</v>
      </c>
      <c r="C25" s="427" t="str">
        <f>'PLANILHA RESUMIDA'!C21</f>
        <v>SUPER ESTRUTURA</v>
      </c>
      <c r="D25" s="428">
        <f>'PLANILHA RESUMIDA'!E21</f>
        <v>0</v>
      </c>
      <c r="E25" s="95">
        <f>$D$25*E26</f>
        <v>0</v>
      </c>
      <c r="F25" s="95">
        <f t="shared" ref="F25:AH25" si="5">$D$25*F26</f>
        <v>0</v>
      </c>
      <c r="G25" s="95">
        <f t="shared" si="5"/>
        <v>0</v>
      </c>
      <c r="H25" s="95">
        <f t="shared" si="5"/>
        <v>0</v>
      </c>
      <c r="I25" s="95">
        <f t="shared" si="5"/>
        <v>0</v>
      </c>
      <c r="J25" s="95">
        <f t="shared" si="5"/>
        <v>0</v>
      </c>
      <c r="K25" s="95">
        <f t="shared" si="5"/>
        <v>0</v>
      </c>
      <c r="L25" s="95">
        <f t="shared" si="5"/>
        <v>0</v>
      </c>
      <c r="M25" s="95">
        <f t="shared" si="5"/>
        <v>0</v>
      </c>
      <c r="N25" s="95">
        <f t="shared" si="5"/>
        <v>0</v>
      </c>
      <c r="O25" s="95">
        <f t="shared" si="5"/>
        <v>0</v>
      </c>
      <c r="P25" s="95">
        <f t="shared" si="5"/>
        <v>0</v>
      </c>
      <c r="Q25" s="95">
        <f t="shared" si="5"/>
        <v>0</v>
      </c>
      <c r="R25" s="95">
        <f t="shared" si="5"/>
        <v>0</v>
      </c>
      <c r="S25" s="95">
        <f t="shared" si="5"/>
        <v>0</v>
      </c>
      <c r="T25" s="95">
        <f t="shared" si="5"/>
        <v>0</v>
      </c>
      <c r="U25" s="95">
        <f t="shared" si="5"/>
        <v>0</v>
      </c>
      <c r="V25" s="95">
        <f t="shared" si="5"/>
        <v>0</v>
      </c>
      <c r="W25" s="95">
        <f t="shared" si="5"/>
        <v>0</v>
      </c>
      <c r="X25" s="95">
        <f t="shared" si="5"/>
        <v>0</v>
      </c>
      <c r="Y25" s="95">
        <f t="shared" si="5"/>
        <v>0</v>
      </c>
      <c r="Z25" s="95">
        <f t="shared" si="5"/>
        <v>0</v>
      </c>
      <c r="AA25" s="95">
        <f t="shared" si="5"/>
        <v>0</v>
      </c>
      <c r="AB25" s="95">
        <f t="shared" si="5"/>
        <v>0</v>
      </c>
      <c r="AC25" s="95">
        <f t="shared" si="5"/>
        <v>0</v>
      </c>
      <c r="AD25" s="95">
        <f t="shared" si="5"/>
        <v>0</v>
      </c>
      <c r="AE25" s="95">
        <f t="shared" si="5"/>
        <v>0</v>
      </c>
      <c r="AF25" s="95">
        <f t="shared" si="5"/>
        <v>0</v>
      </c>
      <c r="AG25" s="95">
        <f t="shared" si="5"/>
        <v>0</v>
      </c>
      <c r="AH25" s="95">
        <f t="shared" si="5"/>
        <v>0</v>
      </c>
      <c r="AI25" s="95"/>
      <c r="AJ25" s="96">
        <f t="shared" si="3"/>
        <v>0</v>
      </c>
      <c r="AL25" s="84">
        <f t="shared" si="1"/>
        <v>0</v>
      </c>
      <c r="AM25" s="85"/>
      <c r="AN25" s="85"/>
      <c r="AO25" s="85"/>
      <c r="AP25" s="83"/>
      <c r="AQ25" s="83"/>
      <c r="AR25" s="83"/>
      <c r="AS25" s="83"/>
      <c r="AT25" s="83"/>
    </row>
    <row r="26" spans="2:46" s="65" customFormat="1" ht="15" x14ac:dyDescent="0.2">
      <c r="B26" s="424"/>
      <c r="C26" s="426"/>
      <c r="D26" s="429"/>
      <c r="E26" s="97"/>
      <c r="F26" s="97"/>
      <c r="G26" s="97"/>
      <c r="H26" s="97">
        <v>0.1</v>
      </c>
      <c r="I26" s="97">
        <v>0.1</v>
      </c>
      <c r="J26" s="97">
        <v>0.1</v>
      </c>
      <c r="K26" s="97">
        <v>0.1</v>
      </c>
      <c r="L26" s="97">
        <v>0.2</v>
      </c>
      <c r="M26" s="97">
        <v>0.15</v>
      </c>
      <c r="N26" s="97">
        <v>0.1</v>
      </c>
      <c r="O26" s="97">
        <v>0.1</v>
      </c>
      <c r="P26" s="97">
        <v>0.05</v>
      </c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411">
        <f>SUM(E26:AH26)</f>
        <v>1</v>
      </c>
      <c r="AL26" s="84">
        <f t="shared" si="1"/>
        <v>1</v>
      </c>
      <c r="AM26" s="70"/>
      <c r="AN26" s="66"/>
      <c r="AO26" s="70"/>
      <c r="AP26" s="71"/>
      <c r="AQ26" s="71"/>
    </row>
    <row r="27" spans="2:46" s="84" customFormat="1" ht="15" x14ac:dyDescent="0.2">
      <c r="B27" s="423">
        <v>5</v>
      </c>
      <c r="C27" s="427" t="str">
        <f>'PLANILHA RESUMIDA'!C22</f>
        <v>ALVENARIA</v>
      </c>
      <c r="D27" s="428">
        <f>'PLANILHA RESUMIDA'!E22</f>
        <v>0</v>
      </c>
      <c r="E27" s="95">
        <f>$D$27*E28</f>
        <v>0</v>
      </c>
      <c r="F27" s="95">
        <f t="shared" ref="F27:AH27" si="6">$D$27*F28</f>
        <v>0</v>
      </c>
      <c r="G27" s="95">
        <f t="shared" si="6"/>
        <v>0</v>
      </c>
      <c r="H27" s="95">
        <f t="shared" si="6"/>
        <v>0</v>
      </c>
      <c r="I27" s="95">
        <f t="shared" si="6"/>
        <v>0</v>
      </c>
      <c r="J27" s="95">
        <f t="shared" si="6"/>
        <v>0</v>
      </c>
      <c r="K27" s="95">
        <f t="shared" si="6"/>
        <v>0</v>
      </c>
      <c r="L27" s="95">
        <f t="shared" si="6"/>
        <v>0</v>
      </c>
      <c r="M27" s="95">
        <f t="shared" si="6"/>
        <v>0</v>
      </c>
      <c r="N27" s="95">
        <f t="shared" si="6"/>
        <v>0</v>
      </c>
      <c r="O27" s="95">
        <f t="shared" si="6"/>
        <v>0</v>
      </c>
      <c r="P27" s="95">
        <f t="shared" si="6"/>
        <v>0</v>
      </c>
      <c r="Q27" s="95">
        <f t="shared" si="6"/>
        <v>0</v>
      </c>
      <c r="R27" s="95">
        <f t="shared" si="6"/>
        <v>0</v>
      </c>
      <c r="S27" s="95">
        <f t="shared" si="6"/>
        <v>0</v>
      </c>
      <c r="T27" s="95">
        <f t="shared" si="6"/>
        <v>0</v>
      </c>
      <c r="U27" s="95">
        <f t="shared" si="6"/>
        <v>0</v>
      </c>
      <c r="V27" s="95">
        <f t="shared" si="6"/>
        <v>0</v>
      </c>
      <c r="W27" s="95">
        <f t="shared" si="6"/>
        <v>0</v>
      </c>
      <c r="X27" s="95">
        <f t="shared" si="6"/>
        <v>0</v>
      </c>
      <c r="Y27" s="95">
        <f t="shared" si="6"/>
        <v>0</v>
      </c>
      <c r="Z27" s="95">
        <f t="shared" si="6"/>
        <v>0</v>
      </c>
      <c r="AA27" s="95">
        <f t="shared" si="6"/>
        <v>0</v>
      </c>
      <c r="AB27" s="95">
        <f t="shared" si="6"/>
        <v>0</v>
      </c>
      <c r="AC27" s="95">
        <f t="shared" si="6"/>
        <v>0</v>
      </c>
      <c r="AD27" s="95">
        <f t="shared" si="6"/>
        <v>0</v>
      </c>
      <c r="AE27" s="95">
        <f t="shared" si="6"/>
        <v>0</v>
      </c>
      <c r="AF27" s="95">
        <f t="shared" si="6"/>
        <v>0</v>
      </c>
      <c r="AG27" s="95">
        <f t="shared" si="6"/>
        <v>0</v>
      </c>
      <c r="AH27" s="95">
        <f t="shared" si="6"/>
        <v>0</v>
      </c>
      <c r="AI27" s="95"/>
      <c r="AJ27" s="96">
        <f t="shared" si="3"/>
        <v>0</v>
      </c>
      <c r="AL27" s="84">
        <f t="shared" si="1"/>
        <v>0</v>
      </c>
      <c r="AM27" s="85"/>
      <c r="AN27" s="85"/>
      <c r="AO27" s="85"/>
      <c r="AP27" s="83"/>
      <c r="AQ27" s="83"/>
      <c r="AR27" s="85"/>
      <c r="AS27" s="85"/>
      <c r="AT27" s="85"/>
    </row>
    <row r="28" spans="2:46" s="65" customFormat="1" ht="15" x14ac:dyDescent="0.2">
      <c r="B28" s="424"/>
      <c r="C28" s="426"/>
      <c r="D28" s="429"/>
      <c r="E28" s="97"/>
      <c r="F28" s="97"/>
      <c r="G28" s="97"/>
      <c r="H28" s="97"/>
      <c r="I28" s="97">
        <v>0.04</v>
      </c>
      <c r="J28" s="97">
        <v>0.09</v>
      </c>
      <c r="K28" s="97">
        <v>0.09</v>
      </c>
      <c r="L28" s="97">
        <v>0.09</v>
      </c>
      <c r="M28" s="97">
        <v>0.06</v>
      </c>
      <c r="N28" s="97">
        <v>0.06</v>
      </c>
      <c r="O28" s="97">
        <v>0.06</v>
      </c>
      <c r="P28" s="97">
        <v>0.05</v>
      </c>
      <c r="Q28" s="97">
        <v>0.05</v>
      </c>
      <c r="R28" s="97">
        <v>0.05</v>
      </c>
      <c r="S28" s="97">
        <v>0.05</v>
      </c>
      <c r="T28" s="97">
        <v>0.05</v>
      </c>
      <c r="U28" s="241">
        <v>0.05</v>
      </c>
      <c r="V28" s="97">
        <v>0.05</v>
      </c>
      <c r="W28" s="97">
        <v>0.05</v>
      </c>
      <c r="X28" s="97">
        <v>0.05</v>
      </c>
      <c r="Y28" s="97">
        <v>0.03</v>
      </c>
      <c r="Z28" s="97">
        <v>0.03</v>
      </c>
      <c r="AA28" s="97"/>
      <c r="AB28" s="97"/>
      <c r="AC28" s="97"/>
      <c r="AD28" s="97"/>
      <c r="AE28" s="97"/>
      <c r="AF28" s="97"/>
      <c r="AG28" s="97"/>
      <c r="AH28" s="97"/>
      <c r="AI28" s="97"/>
      <c r="AJ28" s="411">
        <f t="shared" si="3"/>
        <v>1.0000000000000004</v>
      </c>
      <c r="AK28" s="69"/>
      <c r="AL28" s="84">
        <f t="shared" si="1"/>
        <v>1.0000000000000004</v>
      </c>
      <c r="AM28" s="70"/>
      <c r="AN28" s="66"/>
      <c r="AO28" s="70"/>
      <c r="AP28" s="71"/>
      <c r="AQ28" s="71"/>
      <c r="AR28" s="72"/>
    </row>
    <row r="29" spans="2:46" s="84" customFormat="1" ht="15" x14ac:dyDescent="0.2">
      <c r="B29" s="423">
        <v>6</v>
      </c>
      <c r="C29" s="427" t="str">
        <f>'PLANILHA RESUMIDA'!C23</f>
        <v>REVESTIMENTOS</v>
      </c>
      <c r="D29" s="428">
        <f>'PLANILHA RESUMIDA'!E23</f>
        <v>0</v>
      </c>
      <c r="E29" s="95">
        <f>$D$29*E30</f>
        <v>0</v>
      </c>
      <c r="F29" s="95">
        <f t="shared" ref="F29:AH29" si="7">$D$29*F30</f>
        <v>0</v>
      </c>
      <c r="G29" s="95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5">
        <f t="shared" si="7"/>
        <v>0</v>
      </c>
      <c r="L29" s="95">
        <f t="shared" si="7"/>
        <v>0</v>
      </c>
      <c r="M29" s="95">
        <f t="shared" si="7"/>
        <v>0</v>
      </c>
      <c r="N29" s="95">
        <f t="shared" si="7"/>
        <v>0</v>
      </c>
      <c r="O29" s="95">
        <f t="shared" si="7"/>
        <v>0</v>
      </c>
      <c r="P29" s="95">
        <f t="shared" si="7"/>
        <v>0</v>
      </c>
      <c r="Q29" s="95">
        <f t="shared" si="7"/>
        <v>0</v>
      </c>
      <c r="R29" s="95">
        <f t="shared" si="7"/>
        <v>0</v>
      </c>
      <c r="S29" s="95">
        <f t="shared" si="7"/>
        <v>0</v>
      </c>
      <c r="T29" s="95">
        <f t="shared" si="7"/>
        <v>0</v>
      </c>
      <c r="U29" s="95">
        <f t="shared" si="7"/>
        <v>0</v>
      </c>
      <c r="V29" s="95">
        <f t="shared" si="7"/>
        <v>0</v>
      </c>
      <c r="W29" s="95">
        <f t="shared" si="7"/>
        <v>0</v>
      </c>
      <c r="X29" s="95">
        <f t="shared" si="7"/>
        <v>0</v>
      </c>
      <c r="Y29" s="95">
        <f t="shared" si="7"/>
        <v>0</v>
      </c>
      <c r="Z29" s="95">
        <f t="shared" si="7"/>
        <v>0</v>
      </c>
      <c r="AA29" s="95">
        <f t="shared" si="7"/>
        <v>0</v>
      </c>
      <c r="AB29" s="95">
        <f t="shared" si="7"/>
        <v>0</v>
      </c>
      <c r="AC29" s="95">
        <f t="shared" si="7"/>
        <v>0</v>
      </c>
      <c r="AD29" s="95">
        <f t="shared" si="7"/>
        <v>0</v>
      </c>
      <c r="AE29" s="95">
        <f t="shared" si="7"/>
        <v>0</v>
      </c>
      <c r="AF29" s="95">
        <f t="shared" si="7"/>
        <v>0</v>
      </c>
      <c r="AG29" s="95">
        <f t="shared" si="7"/>
        <v>0</v>
      </c>
      <c r="AH29" s="95">
        <f t="shared" si="7"/>
        <v>0</v>
      </c>
      <c r="AI29" s="95"/>
      <c r="AJ29" s="96">
        <f t="shared" si="3"/>
        <v>0</v>
      </c>
      <c r="AL29" s="84">
        <f t="shared" si="1"/>
        <v>0</v>
      </c>
      <c r="AM29" s="85"/>
      <c r="AN29" s="85"/>
      <c r="AO29" s="85"/>
      <c r="AP29" s="83"/>
      <c r="AQ29" s="83"/>
    </row>
    <row r="30" spans="2:46" s="65" customFormat="1" ht="15" x14ac:dyDescent="0.2">
      <c r="B30" s="424"/>
      <c r="C30" s="426"/>
      <c r="D30" s="429"/>
      <c r="E30" s="97"/>
      <c r="F30" s="97"/>
      <c r="G30" s="97"/>
      <c r="H30" s="97"/>
      <c r="I30" s="97"/>
      <c r="J30" s="97"/>
      <c r="K30" s="97">
        <v>0.04</v>
      </c>
      <c r="L30" s="97">
        <v>0.08</v>
      </c>
      <c r="M30" s="97">
        <v>0.08</v>
      </c>
      <c r="N30" s="97">
        <v>0.08</v>
      </c>
      <c r="O30" s="97">
        <v>0.08</v>
      </c>
      <c r="P30" s="97">
        <v>0.08</v>
      </c>
      <c r="Q30" s="97">
        <v>0.08</v>
      </c>
      <c r="R30" s="97">
        <v>0.08</v>
      </c>
      <c r="S30" s="97">
        <v>0.08</v>
      </c>
      <c r="T30" s="97">
        <v>0.06</v>
      </c>
      <c r="U30" s="97">
        <v>0.04</v>
      </c>
      <c r="V30" s="97">
        <v>0.04</v>
      </c>
      <c r="W30" s="97">
        <v>0.04</v>
      </c>
      <c r="X30" s="97">
        <v>0.04</v>
      </c>
      <c r="Y30" s="97">
        <v>0.04</v>
      </c>
      <c r="Z30" s="97">
        <v>0.04</v>
      </c>
      <c r="AA30" s="97">
        <v>0.02</v>
      </c>
      <c r="AB30" s="97"/>
      <c r="AC30" s="97"/>
      <c r="AD30" s="97"/>
      <c r="AE30" s="97"/>
      <c r="AF30" s="97"/>
      <c r="AG30" s="97"/>
      <c r="AH30" s="97"/>
      <c r="AI30" s="97"/>
      <c r="AJ30" s="411">
        <f t="shared" si="3"/>
        <v>1.0000000000000002</v>
      </c>
      <c r="AL30" s="84">
        <f t="shared" si="1"/>
        <v>1.0000000000000002</v>
      </c>
      <c r="AM30" s="70"/>
      <c r="AN30" s="66"/>
      <c r="AO30" s="70"/>
      <c r="AP30" s="71"/>
      <c r="AQ30" s="71"/>
    </row>
    <row r="31" spans="2:46" s="84" customFormat="1" ht="15" x14ac:dyDescent="0.2">
      <c r="B31" s="423">
        <v>7</v>
      </c>
      <c r="C31" s="427" t="str">
        <f>'PLANILHA RESUMIDA'!C24</f>
        <v>PINTURA</v>
      </c>
      <c r="D31" s="428">
        <f>'PLANILHA RESUMIDA'!E24</f>
        <v>0</v>
      </c>
      <c r="E31" s="95">
        <f>$D$31*E32</f>
        <v>0</v>
      </c>
      <c r="F31" s="95">
        <f t="shared" ref="F31:AH31" si="8">$D$31*F32</f>
        <v>0</v>
      </c>
      <c r="G31" s="95">
        <f t="shared" si="8"/>
        <v>0</v>
      </c>
      <c r="H31" s="95">
        <f t="shared" si="8"/>
        <v>0</v>
      </c>
      <c r="I31" s="95">
        <f t="shared" si="8"/>
        <v>0</v>
      </c>
      <c r="J31" s="95">
        <f t="shared" si="8"/>
        <v>0</v>
      </c>
      <c r="K31" s="95">
        <f t="shared" si="8"/>
        <v>0</v>
      </c>
      <c r="L31" s="95">
        <f t="shared" si="8"/>
        <v>0</v>
      </c>
      <c r="M31" s="95">
        <f t="shared" si="8"/>
        <v>0</v>
      </c>
      <c r="N31" s="95">
        <f t="shared" si="8"/>
        <v>0</v>
      </c>
      <c r="O31" s="95">
        <f t="shared" si="8"/>
        <v>0</v>
      </c>
      <c r="P31" s="95">
        <f t="shared" si="8"/>
        <v>0</v>
      </c>
      <c r="Q31" s="95">
        <f t="shared" si="8"/>
        <v>0</v>
      </c>
      <c r="R31" s="95">
        <f t="shared" si="8"/>
        <v>0</v>
      </c>
      <c r="S31" s="95">
        <f t="shared" si="8"/>
        <v>0</v>
      </c>
      <c r="T31" s="95">
        <f t="shared" si="8"/>
        <v>0</v>
      </c>
      <c r="U31" s="95">
        <f t="shared" si="8"/>
        <v>0</v>
      </c>
      <c r="V31" s="95">
        <f t="shared" si="8"/>
        <v>0</v>
      </c>
      <c r="W31" s="95">
        <f t="shared" si="8"/>
        <v>0</v>
      </c>
      <c r="X31" s="95">
        <f t="shared" si="8"/>
        <v>0</v>
      </c>
      <c r="Y31" s="95">
        <f t="shared" si="8"/>
        <v>0</v>
      </c>
      <c r="Z31" s="95">
        <f t="shared" si="8"/>
        <v>0</v>
      </c>
      <c r="AA31" s="95">
        <f t="shared" si="8"/>
        <v>0</v>
      </c>
      <c r="AB31" s="95">
        <f t="shared" si="8"/>
        <v>0</v>
      </c>
      <c r="AC31" s="95">
        <f t="shared" si="8"/>
        <v>0</v>
      </c>
      <c r="AD31" s="95">
        <f t="shared" si="8"/>
        <v>0</v>
      </c>
      <c r="AE31" s="95">
        <f t="shared" si="8"/>
        <v>0</v>
      </c>
      <c r="AF31" s="95">
        <f t="shared" si="8"/>
        <v>0</v>
      </c>
      <c r="AG31" s="95">
        <f t="shared" si="8"/>
        <v>0</v>
      </c>
      <c r="AH31" s="95">
        <f t="shared" si="8"/>
        <v>0</v>
      </c>
      <c r="AI31" s="95"/>
      <c r="AJ31" s="96">
        <f t="shared" si="3"/>
        <v>0</v>
      </c>
      <c r="AL31" s="84">
        <f t="shared" si="1"/>
        <v>0</v>
      </c>
      <c r="AM31" s="85"/>
      <c r="AN31" s="85"/>
      <c r="AO31" s="85"/>
      <c r="AP31" s="83"/>
      <c r="AQ31" s="83"/>
    </row>
    <row r="32" spans="2:46" s="65" customFormat="1" ht="15" x14ac:dyDescent="0.2">
      <c r="B32" s="424"/>
      <c r="C32" s="426"/>
      <c r="D32" s="429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>
        <v>0.3</v>
      </c>
      <c r="Z32" s="97">
        <v>0.3</v>
      </c>
      <c r="AA32" s="97">
        <v>0.3</v>
      </c>
      <c r="AB32" s="97">
        <v>0.1</v>
      </c>
      <c r="AC32" s="97"/>
      <c r="AD32" s="97"/>
      <c r="AE32" s="97"/>
      <c r="AF32" s="97"/>
      <c r="AG32" s="97"/>
      <c r="AH32" s="97"/>
      <c r="AI32" s="97"/>
      <c r="AJ32" s="411">
        <f t="shared" si="3"/>
        <v>0.99999999999999989</v>
      </c>
      <c r="AK32" s="69"/>
      <c r="AL32" s="84">
        <f t="shared" si="1"/>
        <v>0.99999999999999989</v>
      </c>
      <c r="AM32" s="70"/>
      <c r="AN32" s="66"/>
      <c r="AO32" s="70"/>
      <c r="AP32" s="71"/>
      <c r="AQ32" s="71"/>
      <c r="AR32" s="72"/>
    </row>
    <row r="33" spans="2:44" s="84" customFormat="1" ht="15" x14ac:dyDescent="0.2">
      <c r="B33" s="423">
        <v>8</v>
      </c>
      <c r="C33" s="427" t="str">
        <f>'PLANILHA RESUMIDA'!C25</f>
        <v>IMPERMEABILIZAÇÃO</v>
      </c>
      <c r="D33" s="428">
        <f>'PLANILHA RESUMIDA'!E25</f>
        <v>0</v>
      </c>
      <c r="E33" s="95">
        <f>$D$33*E34</f>
        <v>0</v>
      </c>
      <c r="F33" s="95">
        <f t="shared" ref="F33:AH33" si="9">$D$33*F34</f>
        <v>0</v>
      </c>
      <c r="G33" s="95">
        <f t="shared" si="9"/>
        <v>0</v>
      </c>
      <c r="H33" s="95">
        <f t="shared" si="9"/>
        <v>0</v>
      </c>
      <c r="I33" s="95">
        <f t="shared" si="9"/>
        <v>0</v>
      </c>
      <c r="J33" s="95">
        <f t="shared" si="9"/>
        <v>0</v>
      </c>
      <c r="K33" s="95">
        <f t="shared" si="9"/>
        <v>0</v>
      </c>
      <c r="L33" s="95">
        <f t="shared" si="9"/>
        <v>0</v>
      </c>
      <c r="M33" s="95">
        <f t="shared" si="9"/>
        <v>0</v>
      </c>
      <c r="N33" s="95">
        <f t="shared" si="9"/>
        <v>0</v>
      </c>
      <c r="O33" s="95">
        <f t="shared" si="9"/>
        <v>0</v>
      </c>
      <c r="P33" s="95">
        <f t="shared" si="9"/>
        <v>0</v>
      </c>
      <c r="Q33" s="95">
        <f t="shared" si="9"/>
        <v>0</v>
      </c>
      <c r="R33" s="95">
        <f t="shared" si="9"/>
        <v>0</v>
      </c>
      <c r="S33" s="95">
        <f t="shared" si="9"/>
        <v>0</v>
      </c>
      <c r="T33" s="95">
        <f t="shared" si="9"/>
        <v>0</v>
      </c>
      <c r="U33" s="95">
        <f t="shared" si="9"/>
        <v>0</v>
      </c>
      <c r="V33" s="95">
        <f t="shared" si="9"/>
        <v>0</v>
      </c>
      <c r="W33" s="95">
        <f t="shared" si="9"/>
        <v>0</v>
      </c>
      <c r="X33" s="95">
        <f t="shared" si="9"/>
        <v>0</v>
      </c>
      <c r="Y33" s="95">
        <f t="shared" si="9"/>
        <v>0</v>
      </c>
      <c r="Z33" s="95">
        <f t="shared" si="9"/>
        <v>0</v>
      </c>
      <c r="AA33" s="95">
        <f t="shared" si="9"/>
        <v>0</v>
      </c>
      <c r="AB33" s="95">
        <f t="shared" si="9"/>
        <v>0</v>
      </c>
      <c r="AC33" s="95">
        <f t="shared" si="9"/>
        <v>0</v>
      </c>
      <c r="AD33" s="95">
        <f t="shared" si="9"/>
        <v>0</v>
      </c>
      <c r="AE33" s="95">
        <f t="shared" si="9"/>
        <v>0</v>
      </c>
      <c r="AF33" s="95">
        <f t="shared" si="9"/>
        <v>0</v>
      </c>
      <c r="AG33" s="95">
        <f t="shared" si="9"/>
        <v>0</v>
      </c>
      <c r="AH33" s="95">
        <f t="shared" si="9"/>
        <v>0</v>
      </c>
      <c r="AI33" s="95"/>
      <c r="AJ33" s="96">
        <f t="shared" si="3"/>
        <v>0</v>
      </c>
      <c r="AL33" s="84">
        <f t="shared" si="1"/>
        <v>0</v>
      </c>
      <c r="AM33" s="85"/>
      <c r="AN33" s="85"/>
      <c r="AO33" s="85"/>
      <c r="AP33" s="83"/>
      <c r="AQ33" s="83"/>
    </row>
    <row r="34" spans="2:44" s="65" customFormat="1" ht="15" x14ac:dyDescent="0.2">
      <c r="B34" s="424"/>
      <c r="C34" s="426"/>
      <c r="D34" s="429"/>
      <c r="E34" s="97"/>
      <c r="F34" s="97"/>
      <c r="G34" s="97"/>
      <c r="H34" s="97">
        <v>0.1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>
        <v>0.3</v>
      </c>
      <c r="T34" s="97">
        <v>0.3</v>
      </c>
      <c r="U34" s="97">
        <v>0.3</v>
      </c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411">
        <f t="shared" si="3"/>
        <v>1</v>
      </c>
      <c r="AL34" s="84">
        <f t="shared" si="1"/>
        <v>1</v>
      </c>
      <c r="AM34" s="70"/>
      <c r="AN34" s="66"/>
      <c r="AO34" s="70"/>
      <c r="AP34" s="71"/>
      <c r="AQ34" s="71"/>
    </row>
    <row r="35" spans="2:44" s="84" customFormat="1" ht="15" x14ac:dyDescent="0.2">
      <c r="B35" s="423">
        <v>9</v>
      </c>
      <c r="C35" s="427" t="str">
        <f>'PLANILHA RESUMIDA'!C26</f>
        <v>ESQUADRIAS</v>
      </c>
      <c r="D35" s="428">
        <f>'PLANILHA RESUMIDA'!E26</f>
        <v>0</v>
      </c>
      <c r="E35" s="95">
        <f>$D$35*E36</f>
        <v>0</v>
      </c>
      <c r="F35" s="95">
        <f t="shared" ref="F35:AH35" si="10">$D$35*F36</f>
        <v>0</v>
      </c>
      <c r="G35" s="95">
        <f t="shared" si="10"/>
        <v>0</v>
      </c>
      <c r="H35" s="95">
        <f t="shared" si="10"/>
        <v>0</v>
      </c>
      <c r="I35" s="95">
        <f t="shared" si="10"/>
        <v>0</v>
      </c>
      <c r="J35" s="95">
        <f t="shared" si="10"/>
        <v>0</v>
      </c>
      <c r="K35" s="95">
        <f t="shared" si="10"/>
        <v>0</v>
      </c>
      <c r="L35" s="95">
        <f t="shared" si="10"/>
        <v>0</v>
      </c>
      <c r="M35" s="95">
        <f t="shared" si="10"/>
        <v>0</v>
      </c>
      <c r="N35" s="95">
        <f t="shared" si="10"/>
        <v>0</v>
      </c>
      <c r="O35" s="95">
        <f t="shared" si="10"/>
        <v>0</v>
      </c>
      <c r="P35" s="95">
        <f t="shared" si="10"/>
        <v>0</v>
      </c>
      <c r="Q35" s="95">
        <f t="shared" si="10"/>
        <v>0</v>
      </c>
      <c r="R35" s="95">
        <f t="shared" si="10"/>
        <v>0</v>
      </c>
      <c r="S35" s="95">
        <f t="shared" si="10"/>
        <v>0</v>
      </c>
      <c r="T35" s="95">
        <f t="shared" si="10"/>
        <v>0</v>
      </c>
      <c r="U35" s="95">
        <f t="shared" si="10"/>
        <v>0</v>
      </c>
      <c r="V35" s="95">
        <f t="shared" si="10"/>
        <v>0</v>
      </c>
      <c r="W35" s="95">
        <f t="shared" si="10"/>
        <v>0</v>
      </c>
      <c r="X35" s="95">
        <f t="shared" si="10"/>
        <v>0</v>
      </c>
      <c r="Y35" s="95">
        <f t="shared" si="10"/>
        <v>0</v>
      </c>
      <c r="Z35" s="95">
        <f t="shared" si="10"/>
        <v>0</v>
      </c>
      <c r="AA35" s="95">
        <f t="shared" si="10"/>
        <v>0</v>
      </c>
      <c r="AB35" s="95">
        <f t="shared" si="10"/>
        <v>0</v>
      </c>
      <c r="AC35" s="95">
        <f t="shared" si="10"/>
        <v>0</v>
      </c>
      <c r="AD35" s="95">
        <f t="shared" si="10"/>
        <v>0</v>
      </c>
      <c r="AE35" s="95">
        <f t="shared" si="10"/>
        <v>0</v>
      </c>
      <c r="AF35" s="95">
        <f t="shared" si="10"/>
        <v>0</v>
      </c>
      <c r="AG35" s="95">
        <f t="shared" si="10"/>
        <v>0</v>
      </c>
      <c r="AH35" s="95">
        <f t="shared" si="10"/>
        <v>0</v>
      </c>
      <c r="AI35" s="95"/>
      <c r="AJ35" s="96">
        <f t="shared" si="3"/>
        <v>0</v>
      </c>
      <c r="AL35" s="84">
        <f t="shared" si="1"/>
        <v>0</v>
      </c>
      <c r="AM35" s="85"/>
      <c r="AN35" s="85"/>
      <c r="AO35" s="85"/>
      <c r="AP35" s="83"/>
      <c r="AQ35" s="83"/>
    </row>
    <row r="36" spans="2:44" s="65" customFormat="1" ht="15" x14ac:dyDescent="0.2">
      <c r="B36" s="424"/>
      <c r="C36" s="426"/>
      <c r="D36" s="429"/>
      <c r="E36" s="97"/>
      <c r="F36" s="97"/>
      <c r="G36" s="97"/>
      <c r="H36" s="97"/>
      <c r="I36" s="97"/>
      <c r="J36" s="97">
        <v>0.05</v>
      </c>
      <c r="K36" s="97">
        <v>0.05</v>
      </c>
      <c r="L36" s="97">
        <v>0.05</v>
      </c>
      <c r="M36" s="97">
        <v>0.15</v>
      </c>
      <c r="N36" s="97">
        <v>0.15</v>
      </c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>
        <v>0.2</v>
      </c>
      <c r="AA36" s="97">
        <v>0.2</v>
      </c>
      <c r="AB36" s="97">
        <v>0.15</v>
      </c>
      <c r="AC36" s="97"/>
      <c r="AD36" s="97"/>
      <c r="AE36" s="97"/>
      <c r="AF36" s="97"/>
      <c r="AG36" s="97"/>
      <c r="AH36" s="97"/>
      <c r="AI36" s="97"/>
      <c r="AJ36" s="411">
        <f t="shared" si="3"/>
        <v>1</v>
      </c>
      <c r="AL36" s="84">
        <f t="shared" si="1"/>
        <v>1</v>
      </c>
      <c r="AM36" s="70"/>
      <c r="AN36" s="66"/>
      <c r="AO36" s="70"/>
      <c r="AP36" s="71"/>
      <c r="AQ36" s="71"/>
    </row>
    <row r="37" spans="2:44" s="84" customFormat="1" ht="15" x14ac:dyDescent="0.2">
      <c r="B37" s="423">
        <v>10</v>
      </c>
      <c r="C37" s="427" t="str">
        <f>'PLANILHA RESUMIDA'!C27</f>
        <v>ELÉTRICA</v>
      </c>
      <c r="D37" s="428">
        <f>'PLANILHA RESUMIDA'!E27</f>
        <v>0</v>
      </c>
      <c r="E37" s="95">
        <f>$D$37*E38</f>
        <v>0</v>
      </c>
      <c r="F37" s="95">
        <f t="shared" ref="F37:AH37" si="11">$D$37*F38</f>
        <v>0</v>
      </c>
      <c r="G37" s="95">
        <f t="shared" si="11"/>
        <v>0</v>
      </c>
      <c r="H37" s="95">
        <f t="shared" si="11"/>
        <v>0</v>
      </c>
      <c r="I37" s="95">
        <f t="shared" si="11"/>
        <v>0</v>
      </c>
      <c r="J37" s="95">
        <f t="shared" si="11"/>
        <v>0</v>
      </c>
      <c r="K37" s="95">
        <f t="shared" si="11"/>
        <v>0</v>
      </c>
      <c r="L37" s="95">
        <f t="shared" si="11"/>
        <v>0</v>
      </c>
      <c r="M37" s="95">
        <f t="shared" si="11"/>
        <v>0</v>
      </c>
      <c r="N37" s="95">
        <f t="shared" si="11"/>
        <v>0</v>
      </c>
      <c r="O37" s="95">
        <f t="shared" si="11"/>
        <v>0</v>
      </c>
      <c r="P37" s="95">
        <f t="shared" si="11"/>
        <v>0</v>
      </c>
      <c r="Q37" s="95">
        <f t="shared" si="11"/>
        <v>0</v>
      </c>
      <c r="R37" s="95">
        <f t="shared" si="11"/>
        <v>0</v>
      </c>
      <c r="S37" s="95">
        <f t="shared" si="11"/>
        <v>0</v>
      </c>
      <c r="T37" s="95">
        <f t="shared" si="11"/>
        <v>0</v>
      </c>
      <c r="U37" s="95">
        <f t="shared" si="11"/>
        <v>0</v>
      </c>
      <c r="V37" s="95">
        <f t="shared" si="11"/>
        <v>0</v>
      </c>
      <c r="W37" s="95">
        <f t="shared" si="11"/>
        <v>0</v>
      </c>
      <c r="X37" s="95">
        <f t="shared" si="11"/>
        <v>0</v>
      </c>
      <c r="Y37" s="95">
        <f t="shared" si="11"/>
        <v>0</v>
      </c>
      <c r="Z37" s="95">
        <f t="shared" si="11"/>
        <v>0</v>
      </c>
      <c r="AA37" s="95">
        <f t="shared" si="11"/>
        <v>0</v>
      </c>
      <c r="AB37" s="95">
        <f t="shared" si="11"/>
        <v>0</v>
      </c>
      <c r="AC37" s="95">
        <f t="shared" si="11"/>
        <v>0</v>
      </c>
      <c r="AD37" s="95">
        <f t="shared" si="11"/>
        <v>0</v>
      </c>
      <c r="AE37" s="95">
        <f t="shared" si="11"/>
        <v>0</v>
      </c>
      <c r="AF37" s="95">
        <f t="shared" si="11"/>
        <v>0</v>
      </c>
      <c r="AG37" s="95">
        <f t="shared" si="11"/>
        <v>0</v>
      </c>
      <c r="AH37" s="95">
        <f t="shared" si="11"/>
        <v>0</v>
      </c>
      <c r="AI37" s="95"/>
      <c r="AJ37" s="96">
        <f t="shared" si="3"/>
        <v>0</v>
      </c>
      <c r="AL37" s="84">
        <f t="shared" si="1"/>
        <v>0</v>
      </c>
      <c r="AM37" s="85"/>
      <c r="AN37" s="85"/>
      <c r="AO37" s="85"/>
      <c r="AP37" s="83"/>
      <c r="AQ37" s="83"/>
    </row>
    <row r="38" spans="2:44" s="65" customFormat="1" ht="15" x14ac:dyDescent="0.2">
      <c r="B38" s="424"/>
      <c r="C38" s="426"/>
      <c r="D38" s="429"/>
      <c r="E38" s="97"/>
      <c r="F38" s="97"/>
      <c r="G38" s="97"/>
      <c r="H38" s="97"/>
      <c r="I38" s="97"/>
      <c r="J38" s="97"/>
      <c r="K38" s="97"/>
      <c r="L38" s="97"/>
      <c r="M38" s="97">
        <v>0.1</v>
      </c>
      <c r="N38" s="97">
        <v>0.1</v>
      </c>
      <c r="O38" s="97">
        <v>0.1</v>
      </c>
      <c r="P38" s="97">
        <v>0.1</v>
      </c>
      <c r="Q38" s="97">
        <v>0.1</v>
      </c>
      <c r="R38" s="97"/>
      <c r="S38" s="97"/>
      <c r="T38" s="97"/>
      <c r="U38" s="97"/>
      <c r="V38" s="97"/>
      <c r="W38" s="97"/>
      <c r="X38" s="97"/>
      <c r="Y38" s="97"/>
      <c r="Z38" s="97">
        <v>0.15</v>
      </c>
      <c r="AA38" s="97">
        <v>0.15</v>
      </c>
      <c r="AB38" s="97"/>
      <c r="AC38" s="97"/>
      <c r="AD38" s="97"/>
      <c r="AE38" s="97"/>
      <c r="AF38" s="97"/>
      <c r="AG38" s="97">
        <v>0.1</v>
      </c>
      <c r="AH38" s="97">
        <v>0.1</v>
      </c>
      <c r="AI38" s="97"/>
      <c r="AJ38" s="411">
        <f t="shared" si="3"/>
        <v>1</v>
      </c>
      <c r="AK38" s="69"/>
      <c r="AL38" s="84">
        <f t="shared" si="1"/>
        <v>1</v>
      </c>
      <c r="AM38" s="70"/>
      <c r="AN38" s="66"/>
      <c r="AO38" s="70"/>
      <c r="AP38" s="71"/>
      <c r="AQ38" s="71"/>
      <c r="AR38" s="72"/>
    </row>
    <row r="39" spans="2:44" s="84" customFormat="1" ht="15" x14ac:dyDescent="0.2">
      <c r="B39" s="423">
        <v>11</v>
      </c>
      <c r="C39" s="425" t="str">
        <f>'PLANILHA RESUMIDA'!C28</f>
        <v>HIDRÁULICA</v>
      </c>
      <c r="D39" s="428">
        <f>'PLANILHA RESUMIDA'!E28</f>
        <v>0</v>
      </c>
      <c r="E39" s="95">
        <f>$D$39*E40</f>
        <v>0</v>
      </c>
      <c r="F39" s="95">
        <f t="shared" ref="F39:AH39" si="12">$D$39*F40</f>
        <v>0</v>
      </c>
      <c r="G39" s="95">
        <f t="shared" si="12"/>
        <v>0</v>
      </c>
      <c r="H39" s="95">
        <f t="shared" si="12"/>
        <v>0</v>
      </c>
      <c r="I39" s="95">
        <f t="shared" si="12"/>
        <v>0</v>
      </c>
      <c r="J39" s="95">
        <f t="shared" si="12"/>
        <v>0</v>
      </c>
      <c r="K39" s="95">
        <f t="shared" si="12"/>
        <v>0</v>
      </c>
      <c r="L39" s="95">
        <f t="shared" si="12"/>
        <v>0</v>
      </c>
      <c r="M39" s="95">
        <f t="shared" si="12"/>
        <v>0</v>
      </c>
      <c r="N39" s="95">
        <f t="shared" si="12"/>
        <v>0</v>
      </c>
      <c r="O39" s="95">
        <f t="shared" si="12"/>
        <v>0</v>
      </c>
      <c r="P39" s="95">
        <f t="shared" si="12"/>
        <v>0</v>
      </c>
      <c r="Q39" s="95">
        <f t="shared" si="12"/>
        <v>0</v>
      </c>
      <c r="R39" s="95">
        <f t="shared" si="12"/>
        <v>0</v>
      </c>
      <c r="S39" s="95">
        <f t="shared" si="12"/>
        <v>0</v>
      </c>
      <c r="T39" s="95">
        <f t="shared" si="12"/>
        <v>0</v>
      </c>
      <c r="U39" s="95">
        <f t="shared" si="12"/>
        <v>0</v>
      </c>
      <c r="V39" s="95">
        <f t="shared" si="12"/>
        <v>0</v>
      </c>
      <c r="W39" s="95">
        <f t="shared" si="12"/>
        <v>0</v>
      </c>
      <c r="X39" s="95">
        <f t="shared" si="12"/>
        <v>0</v>
      </c>
      <c r="Y39" s="95">
        <f t="shared" si="12"/>
        <v>0</v>
      </c>
      <c r="Z39" s="95">
        <f t="shared" si="12"/>
        <v>0</v>
      </c>
      <c r="AA39" s="95">
        <f t="shared" si="12"/>
        <v>0</v>
      </c>
      <c r="AB39" s="95">
        <f t="shared" si="12"/>
        <v>0</v>
      </c>
      <c r="AC39" s="95">
        <f t="shared" si="12"/>
        <v>0</v>
      </c>
      <c r="AD39" s="95">
        <f t="shared" si="12"/>
        <v>0</v>
      </c>
      <c r="AE39" s="95">
        <f t="shared" si="12"/>
        <v>0</v>
      </c>
      <c r="AF39" s="95">
        <f t="shared" si="12"/>
        <v>0</v>
      </c>
      <c r="AG39" s="95">
        <f t="shared" si="12"/>
        <v>0</v>
      </c>
      <c r="AH39" s="95">
        <f t="shared" si="12"/>
        <v>0</v>
      </c>
      <c r="AI39" s="95"/>
      <c r="AJ39" s="96">
        <f t="shared" si="3"/>
        <v>0</v>
      </c>
      <c r="AL39" s="84">
        <f t="shared" si="1"/>
        <v>0</v>
      </c>
      <c r="AM39" s="85"/>
      <c r="AN39" s="85"/>
      <c r="AO39" s="85"/>
      <c r="AP39" s="83"/>
      <c r="AQ39" s="83"/>
    </row>
    <row r="40" spans="2:44" s="65" customFormat="1" ht="15" x14ac:dyDescent="0.2">
      <c r="B40" s="424"/>
      <c r="C40" s="426"/>
      <c r="D40" s="429"/>
      <c r="E40" s="97"/>
      <c r="F40" s="97"/>
      <c r="G40" s="97">
        <v>0.03</v>
      </c>
      <c r="H40" s="97">
        <v>0.03</v>
      </c>
      <c r="I40" s="97">
        <v>0.08</v>
      </c>
      <c r="J40" s="97">
        <v>0.08</v>
      </c>
      <c r="K40" s="97">
        <v>0.1</v>
      </c>
      <c r="L40" s="97">
        <v>0.1</v>
      </c>
      <c r="M40" s="97">
        <v>0.1</v>
      </c>
      <c r="N40" s="97">
        <v>0.1</v>
      </c>
      <c r="O40" s="97">
        <v>0.1</v>
      </c>
      <c r="P40" s="97">
        <v>0.09</v>
      </c>
      <c r="Q40" s="97">
        <v>7.0000000000000007E-2</v>
      </c>
      <c r="R40" s="97">
        <v>7.0000000000000007E-2</v>
      </c>
      <c r="S40" s="97">
        <v>0.03</v>
      </c>
      <c r="T40" s="97">
        <v>0.01</v>
      </c>
      <c r="U40" s="97">
        <v>0.01</v>
      </c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411">
        <f t="shared" si="3"/>
        <v>1</v>
      </c>
      <c r="AK40" s="69"/>
      <c r="AL40" s="84">
        <f t="shared" si="1"/>
        <v>1</v>
      </c>
      <c r="AM40" s="70"/>
      <c r="AN40" s="66"/>
      <c r="AO40" s="70"/>
      <c r="AP40" s="71"/>
      <c r="AQ40" s="71"/>
    </row>
    <row r="41" spans="2:44" s="84" customFormat="1" ht="15" x14ac:dyDescent="0.2">
      <c r="B41" s="423">
        <v>12</v>
      </c>
      <c r="C41" s="425" t="str">
        <f>'PLANILHA RESUMIDA'!C29</f>
        <v>LIMPEZA DE OBRA</v>
      </c>
      <c r="D41" s="428">
        <f>'PLANILHA RESUMIDA'!E29</f>
        <v>0</v>
      </c>
      <c r="E41" s="95">
        <f>$D$41*E42</f>
        <v>0</v>
      </c>
      <c r="F41" s="95">
        <f t="shared" ref="F41:AH41" si="13">$D$41*F42</f>
        <v>0</v>
      </c>
      <c r="G41" s="95">
        <f t="shared" si="13"/>
        <v>0</v>
      </c>
      <c r="H41" s="95">
        <f t="shared" si="13"/>
        <v>0</v>
      </c>
      <c r="I41" s="95">
        <f t="shared" si="13"/>
        <v>0</v>
      </c>
      <c r="J41" s="95">
        <f t="shared" si="13"/>
        <v>0</v>
      </c>
      <c r="K41" s="95">
        <f t="shared" si="13"/>
        <v>0</v>
      </c>
      <c r="L41" s="95">
        <f t="shared" si="13"/>
        <v>0</v>
      </c>
      <c r="M41" s="95">
        <f t="shared" si="13"/>
        <v>0</v>
      </c>
      <c r="N41" s="95">
        <f t="shared" si="13"/>
        <v>0</v>
      </c>
      <c r="O41" s="95">
        <f t="shared" si="13"/>
        <v>0</v>
      </c>
      <c r="P41" s="95">
        <f t="shared" si="13"/>
        <v>0</v>
      </c>
      <c r="Q41" s="95">
        <f t="shared" si="13"/>
        <v>0</v>
      </c>
      <c r="R41" s="95">
        <f t="shared" si="13"/>
        <v>0</v>
      </c>
      <c r="S41" s="95">
        <f t="shared" si="13"/>
        <v>0</v>
      </c>
      <c r="T41" s="95">
        <f t="shared" si="13"/>
        <v>0</v>
      </c>
      <c r="U41" s="95">
        <f t="shared" si="13"/>
        <v>0</v>
      </c>
      <c r="V41" s="95">
        <f t="shared" si="13"/>
        <v>0</v>
      </c>
      <c r="W41" s="95">
        <f t="shared" si="13"/>
        <v>0</v>
      </c>
      <c r="X41" s="95">
        <f t="shared" si="13"/>
        <v>0</v>
      </c>
      <c r="Y41" s="95">
        <f t="shared" si="13"/>
        <v>0</v>
      </c>
      <c r="Z41" s="95">
        <f t="shared" si="13"/>
        <v>0</v>
      </c>
      <c r="AA41" s="95">
        <f t="shared" si="13"/>
        <v>0</v>
      </c>
      <c r="AB41" s="95">
        <f t="shared" si="13"/>
        <v>0</v>
      </c>
      <c r="AC41" s="95">
        <f t="shared" si="13"/>
        <v>0</v>
      </c>
      <c r="AD41" s="95">
        <f t="shared" si="13"/>
        <v>0</v>
      </c>
      <c r="AE41" s="95">
        <f t="shared" si="13"/>
        <v>0</v>
      </c>
      <c r="AF41" s="95">
        <f t="shared" si="13"/>
        <v>0</v>
      </c>
      <c r="AG41" s="95">
        <f t="shared" si="13"/>
        <v>0</v>
      </c>
      <c r="AH41" s="95">
        <f t="shared" si="13"/>
        <v>0</v>
      </c>
      <c r="AI41" s="95"/>
      <c r="AJ41" s="96">
        <f t="shared" si="3"/>
        <v>0</v>
      </c>
      <c r="AL41" s="84">
        <f t="shared" si="1"/>
        <v>0</v>
      </c>
      <c r="AM41" s="85"/>
      <c r="AN41" s="85"/>
      <c r="AO41" s="85"/>
      <c r="AP41" s="83"/>
      <c r="AQ41" s="83"/>
    </row>
    <row r="42" spans="2:44" s="65" customFormat="1" ht="15" x14ac:dyDescent="0.2">
      <c r="B42" s="424"/>
      <c r="C42" s="426"/>
      <c r="D42" s="429"/>
      <c r="E42" s="97">
        <v>0.01</v>
      </c>
      <c r="F42" s="97">
        <v>0.01</v>
      </c>
      <c r="G42" s="97">
        <v>0.03</v>
      </c>
      <c r="H42" s="97">
        <v>0.03</v>
      </c>
      <c r="I42" s="97">
        <v>0.03</v>
      </c>
      <c r="J42" s="97">
        <v>0.03</v>
      </c>
      <c r="K42" s="97">
        <v>0.03</v>
      </c>
      <c r="L42" s="97">
        <v>0.03</v>
      </c>
      <c r="M42" s="97">
        <v>0.03</v>
      </c>
      <c r="N42" s="97">
        <v>0.03</v>
      </c>
      <c r="O42" s="97">
        <v>0.03</v>
      </c>
      <c r="P42" s="97">
        <v>0.03</v>
      </c>
      <c r="Q42" s="97">
        <v>0.03</v>
      </c>
      <c r="R42" s="97">
        <v>0.03</v>
      </c>
      <c r="S42" s="97">
        <v>0.03</v>
      </c>
      <c r="T42" s="97">
        <v>0.03</v>
      </c>
      <c r="U42" s="97">
        <v>0.03</v>
      </c>
      <c r="V42" s="97">
        <v>0.03</v>
      </c>
      <c r="W42" s="97">
        <v>0.03</v>
      </c>
      <c r="X42" s="97">
        <v>0.03</v>
      </c>
      <c r="Y42" s="97">
        <v>0.03</v>
      </c>
      <c r="Z42" s="97">
        <v>0.03</v>
      </c>
      <c r="AA42" s="97">
        <v>0.03</v>
      </c>
      <c r="AB42" s="97">
        <v>0.04</v>
      </c>
      <c r="AC42" s="97">
        <v>0.04</v>
      </c>
      <c r="AD42" s="97">
        <v>0.04</v>
      </c>
      <c r="AE42" s="97">
        <v>0.05</v>
      </c>
      <c r="AF42" s="97">
        <v>0.06</v>
      </c>
      <c r="AG42" s="97">
        <v>0.06</v>
      </c>
      <c r="AH42" s="97">
        <v>0.06</v>
      </c>
      <c r="AI42" s="97"/>
      <c r="AJ42" s="411">
        <f t="shared" si="3"/>
        <v>1.0000000000000007</v>
      </c>
      <c r="AK42" s="69"/>
      <c r="AL42" s="84">
        <f t="shared" si="1"/>
        <v>1.0000000000000007</v>
      </c>
      <c r="AM42" s="70"/>
      <c r="AN42" s="66"/>
      <c r="AO42" s="70"/>
      <c r="AP42" s="71"/>
      <c r="AQ42" s="71"/>
    </row>
    <row r="43" spans="2:44" s="84" customFormat="1" ht="15" x14ac:dyDescent="0.2">
      <c r="B43" s="423">
        <v>13</v>
      </c>
      <c r="C43" s="425" t="str">
        <f>'PLANILHA RESUMIDA'!C30</f>
        <v>DEMOLIÇÃO COM PROVAVEL REAPROVEITAMENTO</v>
      </c>
      <c r="D43" s="428">
        <f>'PLANILHA RESUMIDA'!E30</f>
        <v>0</v>
      </c>
      <c r="E43" s="95">
        <f>$D$43*E44</f>
        <v>0</v>
      </c>
      <c r="F43" s="95">
        <f t="shared" ref="F43:AH43" si="14">$D$43*F44</f>
        <v>0</v>
      </c>
      <c r="G43" s="95">
        <f t="shared" si="14"/>
        <v>0</v>
      </c>
      <c r="H43" s="95">
        <f t="shared" si="14"/>
        <v>0</v>
      </c>
      <c r="I43" s="95">
        <f t="shared" si="14"/>
        <v>0</v>
      </c>
      <c r="J43" s="95">
        <f t="shared" si="14"/>
        <v>0</v>
      </c>
      <c r="K43" s="95">
        <f t="shared" si="14"/>
        <v>0</v>
      </c>
      <c r="L43" s="95">
        <f t="shared" si="14"/>
        <v>0</v>
      </c>
      <c r="M43" s="95">
        <f t="shared" si="14"/>
        <v>0</v>
      </c>
      <c r="N43" s="95">
        <f t="shared" si="14"/>
        <v>0</v>
      </c>
      <c r="O43" s="95">
        <f t="shared" si="14"/>
        <v>0</v>
      </c>
      <c r="P43" s="95">
        <f t="shared" si="14"/>
        <v>0</v>
      </c>
      <c r="Q43" s="95">
        <f t="shared" si="14"/>
        <v>0</v>
      </c>
      <c r="R43" s="95">
        <f t="shared" si="14"/>
        <v>0</v>
      </c>
      <c r="S43" s="95">
        <f t="shared" si="14"/>
        <v>0</v>
      </c>
      <c r="T43" s="95">
        <f t="shared" si="14"/>
        <v>0</v>
      </c>
      <c r="U43" s="95">
        <f t="shared" si="14"/>
        <v>0</v>
      </c>
      <c r="V43" s="95">
        <f t="shared" si="14"/>
        <v>0</v>
      </c>
      <c r="W43" s="95">
        <f t="shared" si="14"/>
        <v>0</v>
      </c>
      <c r="X43" s="95">
        <f t="shared" si="14"/>
        <v>0</v>
      </c>
      <c r="Y43" s="95">
        <f t="shared" si="14"/>
        <v>0</v>
      </c>
      <c r="Z43" s="95">
        <f t="shared" si="14"/>
        <v>0</v>
      </c>
      <c r="AA43" s="95">
        <f t="shared" si="14"/>
        <v>0</v>
      </c>
      <c r="AB43" s="95">
        <f t="shared" si="14"/>
        <v>0</v>
      </c>
      <c r="AC43" s="95">
        <f t="shared" si="14"/>
        <v>0</v>
      </c>
      <c r="AD43" s="95">
        <f t="shared" si="14"/>
        <v>0</v>
      </c>
      <c r="AE43" s="95">
        <f t="shared" si="14"/>
        <v>0</v>
      </c>
      <c r="AF43" s="95">
        <f t="shared" si="14"/>
        <v>0</v>
      </c>
      <c r="AG43" s="95">
        <f t="shared" si="14"/>
        <v>0</v>
      </c>
      <c r="AH43" s="95">
        <f t="shared" si="14"/>
        <v>0</v>
      </c>
      <c r="AI43" s="95"/>
      <c r="AJ43" s="96">
        <f t="shared" si="3"/>
        <v>0</v>
      </c>
      <c r="AL43" s="84">
        <f t="shared" si="1"/>
        <v>0</v>
      </c>
      <c r="AM43" s="85"/>
      <c r="AN43" s="85"/>
      <c r="AO43" s="85"/>
      <c r="AP43" s="83"/>
      <c r="AQ43" s="83"/>
    </row>
    <row r="44" spans="2:44" s="65" customFormat="1" ht="15" x14ac:dyDescent="0.2">
      <c r="B44" s="424"/>
      <c r="C44" s="426"/>
      <c r="D44" s="429"/>
      <c r="E44" s="97"/>
      <c r="F44" s="97"/>
      <c r="G44" s="97">
        <v>0.1</v>
      </c>
      <c r="H44" s="97">
        <v>0.1</v>
      </c>
      <c r="I44" s="97">
        <v>0.1</v>
      </c>
      <c r="J44" s="97">
        <v>0.1</v>
      </c>
      <c r="K44" s="97">
        <v>0.1</v>
      </c>
      <c r="L44" s="97">
        <v>0.1</v>
      </c>
      <c r="M44" s="97">
        <v>0.1</v>
      </c>
      <c r="N44" s="97">
        <v>0.1</v>
      </c>
      <c r="O44" s="97">
        <v>0.1</v>
      </c>
      <c r="P44" s="97">
        <v>0.1</v>
      </c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411">
        <f t="shared" si="3"/>
        <v>0.99999999999999989</v>
      </c>
      <c r="AK44" s="69"/>
      <c r="AL44" s="84">
        <f t="shared" si="1"/>
        <v>0.99999999999999989</v>
      </c>
      <c r="AM44" s="70"/>
      <c r="AN44" s="66"/>
      <c r="AO44" s="70"/>
      <c r="AP44" s="71"/>
      <c r="AQ44" s="71"/>
    </row>
    <row r="45" spans="2:44" s="84" customFormat="1" ht="15" x14ac:dyDescent="0.2">
      <c r="B45" s="423">
        <v>14</v>
      </c>
      <c r="C45" s="425" t="str">
        <f>'PLANILHA RESUMIDA'!C31</f>
        <v>DEMOLIÇÃO SEM REAPROVEITAMENTO</v>
      </c>
      <c r="D45" s="428">
        <f>'PLANILHA RESUMIDA'!E31</f>
        <v>0</v>
      </c>
      <c r="E45" s="95">
        <f>$D$45*E46</f>
        <v>0</v>
      </c>
      <c r="F45" s="95">
        <f t="shared" ref="F45:AH45" si="15">$D$45*F46</f>
        <v>0</v>
      </c>
      <c r="G45" s="95">
        <f t="shared" si="15"/>
        <v>0</v>
      </c>
      <c r="H45" s="95">
        <f t="shared" si="15"/>
        <v>0</v>
      </c>
      <c r="I45" s="95">
        <f t="shared" si="15"/>
        <v>0</v>
      </c>
      <c r="J45" s="95">
        <f t="shared" si="15"/>
        <v>0</v>
      </c>
      <c r="K45" s="95">
        <f t="shared" si="15"/>
        <v>0</v>
      </c>
      <c r="L45" s="95">
        <f t="shared" si="15"/>
        <v>0</v>
      </c>
      <c r="M45" s="95">
        <f t="shared" si="15"/>
        <v>0</v>
      </c>
      <c r="N45" s="95">
        <f t="shared" si="15"/>
        <v>0</v>
      </c>
      <c r="O45" s="95">
        <f t="shared" si="15"/>
        <v>0</v>
      </c>
      <c r="P45" s="95">
        <f t="shared" si="15"/>
        <v>0</v>
      </c>
      <c r="Q45" s="95">
        <f t="shared" si="15"/>
        <v>0</v>
      </c>
      <c r="R45" s="95">
        <f t="shared" si="15"/>
        <v>0</v>
      </c>
      <c r="S45" s="95">
        <f t="shared" si="15"/>
        <v>0</v>
      </c>
      <c r="T45" s="95">
        <f t="shared" si="15"/>
        <v>0</v>
      </c>
      <c r="U45" s="95">
        <f t="shared" si="15"/>
        <v>0</v>
      </c>
      <c r="V45" s="95">
        <f t="shared" si="15"/>
        <v>0</v>
      </c>
      <c r="W45" s="95">
        <f t="shared" si="15"/>
        <v>0</v>
      </c>
      <c r="X45" s="95">
        <f t="shared" si="15"/>
        <v>0</v>
      </c>
      <c r="Y45" s="95">
        <f t="shared" si="15"/>
        <v>0</v>
      </c>
      <c r="Z45" s="95">
        <f t="shared" si="15"/>
        <v>0</v>
      </c>
      <c r="AA45" s="95">
        <f t="shared" si="15"/>
        <v>0</v>
      </c>
      <c r="AB45" s="95">
        <f t="shared" si="15"/>
        <v>0</v>
      </c>
      <c r="AC45" s="95">
        <f t="shared" si="15"/>
        <v>0</v>
      </c>
      <c r="AD45" s="95">
        <f t="shared" si="15"/>
        <v>0</v>
      </c>
      <c r="AE45" s="95">
        <f t="shared" si="15"/>
        <v>0</v>
      </c>
      <c r="AF45" s="95">
        <f t="shared" si="15"/>
        <v>0</v>
      </c>
      <c r="AG45" s="95">
        <f t="shared" si="15"/>
        <v>0</v>
      </c>
      <c r="AH45" s="95">
        <f t="shared" si="15"/>
        <v>0</v>
      </c>
      <c r="AI45" s="95"/>
      <c r="AJ45" s="96">
        <f t="shared" si="3"/>
        <v>0</v>
      </c>
      <c r="AL45" s="84">
        <f t="shared" si="1"/>
        <v>0</v>
      </c>
      <c r="AM45" s="85"/>
      <c r="AN45" s="85"/>
      <c r="AO45" s="85"/>
      <c r="AP45" s="83"/>
      <c r="AQ45" s="83"/>
    </row>
    <row r="46" spans="2:44" s="65" customFormat="1" ht="15" x14ac:dyDescent="0.2">
      <c r="B46" s="424"/>
      <c r="C46" s="426"/>
      <c r="D46" s="429"/>
      <c r="E46" s="97"/>
      <c r="F46" s="97"/>
      <c r="G46" s="97">
        <v>0.1</v>
      </c>
      <c r="H46" s="97">
        <v>0.1</v>
      </c>
      <c r="I46" s="97">
        <v>0.1</v>
      </c>
      <c r="J46" s="97">
        <v>0.1</v>
      </c>
      <c r="K46" s="97">
        <v>0.1</v>
      </c>
      <c r="L46" s="97">
        <v>0.1</v>
      </c>
      <c r="M46" s="97">
        <v>0.1</v>
      </c>
      <c r="N46" s="97">
        <v>0.1</v>
      </c>
      <c r="O46" s="97">
        <v>0.1</v>
      </c>
      <c r="P46" s="97">
        <v>0.1</v>
      </c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411">
        <f t="shared" si="3"/>
        <v>0.99999999999999989</v>
      </c>
      <c r="AK46" s="69"/>
      <c r="AL46" s="84">
        <f t="shared" si="1"/>
        <v>0.99999999999999989</v>
      </c>
      <c r="AM46" s="70"/>
      <c r="AN46" s="66"/>
      <c r="AO46" s="70"/>
      <c r="AP46" s="71"/>
      <c r="AQ46" s="71"/>
    </row>
    <row r="47" spans="2:44" s="84" customFormat="1" ht="15" x14ac:dyDescent="0.2">
      <c r="B47" s="423">
        <v>15</v>
      </c>
      <c r="C47" s="425" t="str">
        <f>'PLANILHA RESUMIDA'!C32</f>
        <v>IMPERMEABILIZAÇÃO, PROTEÇÃO E JUNTA</v>
      </c>
      <c r="D47" s="428">
        <f>'PLANILHA RESUMIDA'!E32</f>
        <v>0</v>
      </c>
      <c r="E47" s="95">
        <f>$D$47*E48</f>
        <v>0</v>
      </c>
      <c r="F47" s="95">
        <f t="shared" ref="F47:AH47" si="16">$D$47*F48</f>
        <v>0</v>
      </c>
      <c r="G47" s="95">
        <f t="shared" si="16"/>
        <v>0</v>
      </c>
      <c r="H47" s="95">
        <f t="shared" si="16"/>
        <v>0</v>
      </c>
      <c r="I47" s="95">
        <f t="shared" si="16"/>
        <v>0</v>
      </c>
      <c r="J47" s="95">
        <f t="shared" si="16"/>
        <v>0</v>
      </c>
      <c r="K47" s="95">
        <f t="shared" si="16"/>
        <v>0</v>
      </c>
      <c r="L47" s="95">
        <f t="shared" si="16"/>
        <v>0</v>
      </c>
      <c r="M47" s="95">
        <f t="shared" si="16"/>
        <v>0</v>
      </c>
      <c r="N47" s="95">
        <f t="shared" si="16"/>
        <v>0</v>
      </c>
      <c r="O47" s="95">
        <f t="shared" si="16"/>
        <v>0</v>
      </c>
      <c r="P47" s="95">
        <f t="shared" si="16"/>
        <v>0</v>
      </c>
      <c r="Q47" s="95">
        <f t="shared" si="16"/>
        <v>0</v>
      </c>
      <c r="R47" s="95">
        <f t="shared" si="16"/>
        <v>0</v>
      </c>
      <c r="S47" s="95">
        <f t="shared" si="16"/>
        <v>0</v>
      </c>
      <c r="T47" s="95">
        <f t="shared" si="16"/>
        <v>0</v>
      </c>
      <c r="U47" s="95">
        <f t="shared" si="16"/>
        <v>0</v>
      </c>
      <c r="V47" s="95">
        <f t="shared" si="16"/>
        <v>0</v>
      </c>
      <c r="W47" s="95">
        <f t="shared" si="16"/>
        <v>0</v>
      </c>
      <c r="X47" s="95">
        <f t="shared" si="16"/>
        <v>0</v>
      </c>
      <c r="Y47" s="95">
        <f t="shared" si="16"/>
        <v>0</v>
      </c>
      <c r="Z47" s="95">
        <f t="shared" si="16"/>
        <v>0</v>
      </c>
      <c r="AA47" s="95">
        <f t="shared" si="16"/>
        <v>0</v>
      </c>
      <c r="AB47" s="95">
        <f t="shared" si="16"/>
        <v>0</v>
      </c>
      <c r="AC47" s="95">
        <f t="shared" si="16"/>
        <v>0</v>
      </c>
      <c r="AD47" s="95">
        <f t="shared" si="16"/>
        <v>0</v>
      </c>
      <c r="AE47" s="95">
        <f t="shared" si="16"/>
        <v>0</v>
      </c>
      <c r="AF47" s="95">
        <f t="shared" si="16"/>
        <v>0</v>
      </c>
      <c r="AG47" s="95">
        <f t="shared" si="16"/>
        <v>0</v>
      </c>
      <c r="AH47" s="95">
        <f t="shared" si="16"/>
        <v>0</v>
      </c>
      <c r="AI47" s="95"/>
      <c r="AJ47" s="96">
        <f t="shared" si="3"/>
        <v>0</v>
      </c>
      <c r="AL47" s="84">
        <f t="shared" si="1"/>
        <v>0</v>
      </c>
      <c r="AM47" s="85"/>
      <c r="AN47" s="85"/>
      <c r="AO47" s="85"/>
      <c r="AP47" s="83"/>
      <c r="AQ47" s="83"/>
    </row>
    <row r="48" spans="2:44" s="65" customFormat="1" ht="15" x14ac:dyDescent="0.2">
      <c r="B48" s="424"/>
      <c r="C48" s="426"/>
      <c r="D48" s="429"/>
      <c r="E48" s="97"/>
      <c r="F48" s="97"/>
      <c r="G48" s="97"/>
      <c r="H48" s="97"/>
      <c r="I48" s="97">
        <v>0.05</v>
      </c>
      <c r="J48" s="97">
        <v>0.05</v>
      </c>
      <c r="K48" s="97">
        <v>0.05</v>
      </c>
      <c r="L48" s="97">
        <v>0.05</v>
      </c>
      <c r="M48" s="97">
        <v>0.05</v>
      </c>
      <c r="N48" s="97">
        <v>0.05</v>
      </c>
      <c r="O48" s="97">
        <v>0.05</v>
      </c>
      <c r="P48" s="97">
        <v>0.05</v>
      </c>
      <c r="Q48" s="97">
        <v>0.05</v>
      </c>
      <c r="R48" s="97">
        <v>0.05</v>
      </c>
      <c r="S48" s="97">
        <v>0.05</v>
      </c>
      <c r="T48" s="97">
        <v>0.05</v>
      </c>
      <c r="U48" s="97">
        <v>0.05</v>
      </c>
      <c r="V48" s="97">
        <v>0.05</v>
      </c>
      <c r="W48" s="97">
        <v>0.05</v>
      </c>
      <c r="X48" s="97">
        <v>0.05</v>
      </c>
      <c r="Y48" s="97">
        <v>0.05</v>
      </c>
      <c r="Z48" s="97">
        <v>0.03</v>
      </c>
      <c r="AA48" s="97">
        <v>0.03</v>
      </c>
      <c r="AB48" s="97">
        <v>0.03</v>
      </c>
      <c r="AC48" s="97">
        <v>0.03</v>
      </c>
      <c r="AD48" s="97">
        <v>0.03</v>
      </c>
      <c r="AE48" s="97"/>
      <c r="AF48" s="97"/>
      <c r="AG48" s="97"/>
      <c r="AH48" s="97"/>
      <c r="AI48" s="97"/>
      <c r="AJ48" s="411">
        <f t="shared" si="3"/>
        <v>1.0000000000000002</v>
      </c>
      <c r="AK48" s="69"/>
      <c r="AL48" s="84">
        <f t="shared" si="1"/>
        <v>1.0000000000000002</v>
      </c>
      <c r="AM48" s="70"/>
      <c r="AN48" s="66"/>
      <c r="AO48" s="70"/>
      <c r="AP48" s="71"/>
      <c r="AQ48" s="71"/>
    </row>
    <row r="49" spans="2:43" s="84" customFormat="1" ht="15" x14ac:dyDescent="0.2">
      <c r="B49" s="423">
        <v>16</v>
      </c>
      <c r="C49" s="425" t="str">
        <f>'PLANILHA RESUMIDA'!C33</f>
        <v>COBERTURA</v>
      </c>
      <c r="D49" s="428">
        <f>'PLANILHA RESUMIDA'!E33</f>
        <v>0</v>
      </c>
      <c r="E49" s="95">
        <f>$D$49*E50</f>
        <v>0</v>
      </c>
      <c r="F49" s="95">
        <f t="shared" ref="F49:AH49" si="17">$D$49*F50</f>
        <v>0</v>
      </c>
      <c r="G49" s="95">
        <f t="shared" si="17"/>
        <v>0</v>
      </c>
      <c r="H49" s="95">
        <f t="shared" si="17"/>
        <v>0</v>
      </c>
      <c r="I49" s="95">
        <f t="shared" si="17"/>
        <v>0</v>
      </c>
      <c r="J49" s="95">
        <f t="shared" si="17"/>
        <v>0</v>
      </c>
      <c r="K49" s="95">
        <f t="shared" si="17"/>
        <v>0</v>
      </c>
      <c r="L49" s="95">
        <f t="shared" si="17"/>
        <v>0</v>
      </c>
      <c r="M49" s="95">
        <f t="shared" si="17"/>
        <v>0</v>
      </c>
      <c r="N49" s="95">
        <f t="shared" si="17"/>
        <v>0</v>
      </c>
      <c r="O49" s="95">
        <f t="shared" si="17"/>
        <v>0</v>
      </c>
      <c r="P49" s="95">
        <f t="shared" si="17"/>
        <v>0</v>
      </c>
      <c r="Q49" s="95">
        <f t="shared" si="17"/>
        <v>0</v>
      </c>
      <c r="R49" s="95">
        <f t="shared" si="17"/>
        <v>0</v>
      </c>
      <c r="S49" s="95">
        <f t="shared" si="17"/>
        <v>0</v>
      </c>
      <c r="T49" s="95">
        <f t="shared" si="17"/>
        <v>0</v>
      </c>
      <c r="U49" s="95">
        <f t="shared" si="17"/>
        <v>0</v>
      </c>
      <c r="V49" s="95">
        <f t="shared" si="17"/>
        <v>0</v>
      </c>
      <c r="W49" s="95">
        <f t="shared" si="17"/>
        <v>0</v>
      </c>
      <c r="X49" s="95">
        <f t="shared" si="17"/>
        <v>0</v>
      </c>
      <c r="Y49" s="95">
        <f t="shared" si="17"/>
        <v>0</v>
      </c>
      <c r="Z49" s="95">
        <f t="shared" si="17"/>
        <v>0</v>
      </c>
      <c r="AA49" s="95">
        <f t="shared" si="17"/>
        <v>0</v>
      </c>
      <c r="AB49" s="95">
        <f t="shared" si="17"/>
        <v>0</v>
      </c>
      <c r="AC49" s="95">
        <f t="shared" si="17"/>
        <v>0</v>
      </c>
      <c r="AD49" s="95">
        <f t="shared" si="17"/>
        <v>0</v>
      </c>
      <c r="AE49" s="95">
        <f t="shared" si="17"/>
        <v>0</v>
      </c>
      <c r="AF49" s="95">
        <f t="shared" si="17"/>
        <v>0</v>
      </c>
      <c r="AG49" s="95">
        <f t="shared" si="17"/>
        <v>0</v>
      </c>
      <c r="AH49" s="95">
        <f t="shared" si="17"/>
        <v>0</v>
      </c>
      <c r="AI49" s="95"/>
      <c r="AJ49" s="96">
        <f t="shared" si="3"/>
        <v>0</v>
      </c>
      <c r="AL49" s="84">
        <f t="shared" si="1"/>
        <v>0</v>
      </c>
      <c r="AM49" s="85"/>
      <c r="AN49" s="85"/>
      <c r="AO49" s="85"/>
      <c r="AP49" s="83"/>
      <c r="AQ49" s="83"/>
    </row>
    <row r="50" spans="2:43" s="65" customFormat="1" ht="15" x14ac:dyDescent="0.2">
      <c r="B50" s="424"/>
      <c r="C50" s="426"/>
      <c r="D50" s="429"/>
      <c r="E50" s="97"/>
      <c r="F50" s="97"/>
      <c r="G50" s="97"/>
      <c r="H50" s="97"/>
      <c r="I50" s="97"/>
      <c r="J50" s="97">
        <v>0.05</v>
      </c>
      <c r="K50" s="97">
        <v>0.05</v>
      </c>
      <c r="L50" s="97">
        <v>0.05</v>
      </c>
      <c r="M50" s="97">
        <v>0.05</v>
      </c>
      <c r="N50" s="97">
        <v>0.05</v>
      </c>
      <c r="O50" s="97">
        <v>0.05</v>
      </c>
      <c r="P50" s="97">
        <v>0.05</v>
      </c>
      <c r="Q50" s="97">
        <v>0.05</v>
      </c>
      <c r="R50" s="97">
        <v>0.05</v>
      </c>
      <c r="S50" s="97">
        <v>0.05</v>
      </c>
      <c r="T50" s="97">
        <v>0.05</v>
      </c>
      <c r="U50" s="97">
        <v>0.05</v>
      </c>
      <c r="V50" s="97">
        <v>0.05</v>
      </c>
      <c r="W50" s="97">
        <v>0.05</v>
      </c>
      <c r="X50" s="97">
        <v>0.05</v>
      </c>
      <c r="Y50" s="97">
        <v>0.05</v>
      </c>
      <c r="Z50" s="97">
        <v>0.03</v>
      </c>
      <c r="AA50" s="97">
        <v>0.03</v>
      </c>
      <c r="AB50" s="97">
        <v>0.03</v>
      </c>
      <c r="AC50" s="97">
        <v>0.03</v>
      </c>
      <c r="AD50" s="97">
        <v>0.03</v>
      </c>
      <c r="AE50" s="97">
        <v>0.03</v>
      </c>
      <c r="AF50" s="97">
        <v>0.02</v>
      </c>
      <c r="AG50" s="97"/>
      <c r="AH50" s="97"/>
      <c r="AI50" s="97"/>
      <c r="AJ50" s="411">
        <f t="shared" si="3"/>
        <v>1.0000000000000002</v>
      </c>
      <c r="AK50" s="69"/>
      <c r="AL50" s="84">
        <f t="shared" si="1"/>
        <v>1.0000000000000002</v>
      </c>
      <c r="AM50" s="70"/>
      <c r="AN50" s="66"/>
      <c r="AO50" s="70"/>
      <c r="AP50" s="71"/>
      <c r="AQ50" s="71"/>
    </row>
    <row r="51" spans="2:43" s="84" customFormat="1" ht="15" x14ac:dyDescent="0.2">
      <c r="B51" s="423">
        <v>17</v>
      </c>
      <c r="C51" s="425" t="str">
        <f>'PLANILHA RESUMIDA'!C34</f>
        <v>SUBSTITUIÇÃO DE ELEVADORES EXISTENTES</v>
      </c>
      <c r="D51" s="428">
        <f>'PLANILHA RESUMIDA'!E34</f>
        <v>0</v>
      </c>
      <c r="E51" s="95">
        <f>$D$51*E52</f>
        <v>0</v>
      </c>
      <c r="F51" s="95">
        <f t="shared" ref="F51:AH51" si="18">$D$51*F52</f>
        <v>0</v>
      </c>
      <c r="G51" s="95">
        <f t="shared" si="18"/>
        <v>0</v>
      </c>
      <c r="H51" s="95">
        <f t="shared" si="18"/>
        <v>0</v>
      </c>
      <c r="I51" s="95">
        <f t="shared" si="18"/>
        <v>0</v>
      </c>
      <c r="J51" s="95">
        <f t="shared" si="18"/>
        <v>0</v>
      </c>
      <c r="K51" s="95">
        <f t="shared" si="18"/>
        <v>0</v>
      </c>
      <c r="L51" s="95">
        <f t="shared" si="18"/>
        <v>0</v>
      </c>
      <c r="M51" s="95">
        <f t="shared" si="18"/>
        <v>0</v>
      </c>
      <c r="N51" s="95">
        <f t="shared" si="18"/>
        <v>0</v>
      </c>
      <c r="O51" s="95">
        <f t="shared" si="18"/>
        <v>0</v>
      </c>
      <c r="P51" s="95">
        <f t="shared" si="18"/>
        <v>0</v>
      </c>
      <c r="Q51" s="95">
        <f t="shared" si="18"/>
        <v>0</v>
      </c>
      <c r="R51" s="95">
        <f t="shared" si="18"/>
        <v>0</v>
      </c>
      <c r="S51" s="95">
        <f t="shared" si="18"/>
        <v>0</v>
      </c>
      <c r="T51" s="95">
        <f t="shared" si="18"/>
        <v>0</v>
      </c>
      <c r="U51" s="95">
        <f t="shared" si="18"/>
        <v>0</v>
      </c>
      <c r="V51" s="95">
        <f t="shared" si="18"/>
        <v>0</v>
      </c>
      <c r="W51" s="95">
        <f t="shared" si="18"/>
        <v>0</v>
      </c>
      <c r="X51" s="95">
        <f t="shared" si="18"/>
        <v>0</v>
      </c>
      <c r="Y51" s="95">
        <f t="shared" si="18"/>
        <v>0</v>
      </c>
      <c r="Z51" s="95">
        <f t="shared" si="18"/>
        <v>0</v>
      </c>
      <c r="AA51" s="95">
        <f t="shared" si="18"/>
        <v>0</v>
      </c>
      <c r="AB51" s="95">
        <f t="shared" si="18"/>
        <v>0</v>
      </c>
      <c r="AC51" s="95">
        <f t="shared" si="18"/>
        <v>0</v>
      </c>
      <c r="AD51" s="95">
        <f t="shared" si="18"/>
        <v>0</v>
      </c>
      <c r="AE51" s="95">
        <f t="shared" si="18"/>
        <v>0</v>
      </c>
      <c r="AF51" s="95">
        <f t="shared" si="18"/>
        <v>0</v>
      </c>
      <c r="AG51" s="95">
        <f t="shared" si="18"/>
        <v>0</v>
      </c>
      <c r="AH51" s="95">
        <f t="shared" si="18"/>
        <v>0</v>
      </c>
      <c r="AI51" s="95"/>
      <c r="AJ51" s="96">
        <f t="shared" si="3"/>
        <v>0</v>
      </c>
      <c r="AL51" s="84">
        <f t="shared" si="1"/>
        <v>0</v>
      </c>
      <c r="AM51" s="85"/>
      <c r="AN51" s="85"/>
      <c r="AO51" s="85"/>
      <c r="AP51" s="83"/>
      <c r="AQ51" s="83"/>
    </row>
    <row r="52" spans="2:43" s="65" customFormat="1" ht="15" x14ac:dyDescent="0.2">
      <c r="B52" s="424"/>
      <c r="C52" s="426"/>
      <c r="D52" s="429"/>
      <c r="E52" s="97"/>
      <c r="F52" s="97"/>
      <c r="G52" s="97"/>
      <c r="H52" s="97"/>
      <c r="I52" s="97">
        <v>0.05</v>
      </c>
      <c r="J52" s="97">
        <v>0.05</v>
      </c>
      <c r="K52" s="97">
        <v>0.05</v>
      </c>
      <c r="L52" s="97">
        <v>0.05</v>
      </c>
      <c r="M52" s="97">
        <v>0.05</v>
      </c>
      <c r="N52" s="97">
        <v>0.05</v>
      </c>
      <c r="O52" s="97">
        <v>0.05</v>
      </c>
      <c r="P52" s="97">
        <v>0.05</v>
      </c>
      <c r="Q52" s="97">
        <v>0.05</v>
      </c>
      <c r="R52" s="97">
        <v>7.0000000000000007E-2</v>
      </c>
      <c r="S52" s="97">
        <v>0.08</v>
      </c>
      <c r="T52" s="97">
        <v>0.08</v>
      </c>
      <c r="U52" s="97">
        <v>0.08</v>
      </c>
      <c r="V52" s="97">
        <v>0.08</v>
      </c>
      <c r="W52" s="97">
        <v>0.08</v>
      </c>
      <c r="X52" s="97">
        <v>0.08</v>
      </c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411">
        <f t="shared" si="3"/>
        <v>0.99999999999999978</v>
      </c>
      <c r="AK52" s="69"/>
      <c r="AL52" s="84">
        <f t="shared" si="1"/>
        <v>0.99999999999999978</v>
      </c>
      <c r="AM52" s="70"/>
      <c r="AN52" s="66"/>
      <c r="AO52" s="70"/>
      <c r="AP52" s="71"/>
      <c r="AQ52" s="71"/>
    </row>
    <row r="53" spans="2:43" s="65" customFormat="1" ht="15" x14ac:dyDescent="0.2">
      <c r="B53" s="432">
        <v>18</v>
      </c>
      <c r="C53" s="425" t="str">
        <f>'PLANILHA RESUMIDA'!C35</f>
        <v>ADMINISTRAÇÃO LOCAL</v>
      </c>
      <c r="D53" s="431">
        <f>'PLANILHA RESUMIDA'!E35</f>
        <v>0</v>
      </c>
      <c r="E53" s="95">
        <f>$D$53*E54</f>
        <v>0</v>
      </c>
      <c r="F53" s="95">
        <f t="shared" ref="F53:AH53" si="19">$D$53*F54</f>
        <v>0</v>
      </c>
      <c r="G53" s="95">
        <f t="shared" si="19"/>
        <v>0</v>
      </c>
      <c r="H53" s="95">
        <f t="shared" si="19"/>
        <v>0</v>
      </c>
      <c r="I53" s="95">
        <f t="shared" si="19"/>
        <v>0</v>
      </c>
      <c r="J53" s="95">
        <f t="shared" si="19"/>
        <v>0</v>
      </c>
      <c r="K53" s="95">
        <f t="shared" si="19"/>
        <v>0</v>
      </c>
      <c r="L53" s="95">
        <f t="shared" si="19"/>
        <v>0</v>
      </c>
      <c r="M53" s="95">
        <f t="shared" si="19"/>
        <v>0</v>
      </c>
      <c r="N53" s="95">
        <f t="shared" si="19"/>
        <v>0</v>
      </c>
      <c r="O53" s="95">
        <f t="shared" si="19"/>
        <v>0</v>
      </c>
      <c r="P53" s="95">
        <f t="shared" si="19"/>
        <v>0</v>
      </c>
      <c r="Q53" s="95">
        <f t="shared" si="19"/>
        <v>0</v>
      </c>
      <c r="R53" s="95">
        <f t="shared" si="19"/>
        <v>0</v>
      </c>
      <c r="S53" s="95">
        <f t="shared" si="19"/>
        <v>0</v>
      </c>
      <c r="T53" s="95">
        <f t="shared" si="19"/>
        <v>0</v>
      </c>
      <c r="U53" s="95">
        <f t="shared" si="19"/>
        <v>0</v>
      </c>
      <c r="V53" s="95">
        <f t="shared" si="19"/>
        <v>0</v>
      </c>
      <c r="W53" s="95">
        <f t="shared" si="19"/>
        <v>0</v>
      </c>
      <c r="X53" s="95">
        <f t="shared" si="19"/>
        <v>0</v>
      </c>
      <c r="Y53" s="95">
        <f t="shared" si="19"/>
        <v>0</v>
      </c>
      <c r="Z53" s="95">
        <f t="shared" si="19"/>
        <v>0</v>
      </c>
      <c r="AA53" s="95">
        <f t="shared" si="19"/>
        <v>0</v>
      </c>
      <c r="AB53" s="95">
        <f t="shared" si="19"/>
        <v>0</v>
      </c>
      <c r="AC53" s="95">
        <f t="shared" si="19"/>
        <v>0</v>
      </c>
      <c r="AD53" s="95">
        <f t="shared" si="19"/>
        <v>0</v>
      </c>
      <c r="AE53" s="95">
        <f t="shared" si="19"/>
        <v>0</v>
      </c>
      <c r="AF53" s="95">
        <f t="shared" si="19"/>
        <v>0</v>
      </c>
      <c r="AG53" s="95">
        <f t="shared" si="19"/>
        <v>0</v>
      </c>
      <c r="AH53" s="95">
        <f t="shared" si="19"/>
        <v>0</v>
      </c>
      <c r="AI53" s="95"/>
      <c r="AJ53" s="96">
        <f t="shared" si="3"/>
        <v>0</v>
      </c>
      <c r="AK53" s="69"/>
      <c r="AL53" s="84">
        <f t="shared" si="1"/>
        <v>0</v>
      </c>
      <c r="AM53" s="70"/>
      <c r="AN53" s="66"/>
      <c r="AO53" s="70"/>
      <c r="AP53" s="71"/>
      <c r="AQ53" s="71"/>
    </row>
    <row r="54" spans="2:43" s="65" customFormat="1" ht="15" x14ac:dyDescent="0.2">
      <c r="B54" s="433"/>
      <c r="C54" s="426"/>
      <c r="D54" s="424"/>
      <c r="E54" s="97">
        <v>0.02</v>
      </c>
      <c r="F54" s="97">
        <v>0.03</v>
      </c>
      <c r="G54" s="97">
        <v>0.03</v>
      </c>
      <c r="H54" s="97">
        <v>0.03</v>
      </c>
      <c r="I54" s="97">
        <v>0.03</v>
      </c>
      <c r="J54" s="97">
        <v>0.03</v>
      </c>
      <c r="K54" s="97">
        <v>0.03</v>
      </c>
      <c r="L54" s="97">
        <v>0.03</v>
      </c>
      <c r="M54" s="97">
        <v>0.04</v>
      </c>
      <c r="N54" s="97">
        <v>0.04</v>
      </c>
      <c r="O54" s="97">
        <v>0.04</v>
      </c>
      <c r="P54" s="97">
        <v>0.04</v>
      </c>
      <c r="Q54" s="97">
        <v>0.03</v>
      </c>
      <c r="R54" s="97">
        <v>0.03</v>
      </c>
      <c r="S54" s="97">
        <v>0.03</v>
      </c>
      <c r="T54" s="97">
        <v>0.03</v>
      </c>
      <c r="U54" s="97">
        <v>0.03</v>
      </c>
      <c r="V54" s="97">
        <v>0.04</v>
      </c>
      <c r="W54" s="97">
        <v>0.04</v>
      </c>
      <c r="X54" s="97">
        <v>0.04</v>
      </c>
      <c r="Y54" s="97">
        <v>0.04</v>
      </c>
      <c r="Z54" s="97">
        <v>0.04</v>
      </c>
      <c r="AA54" s="97">
        <v>0.04</v>
      </c>
      <c r="AB54" s="97">
        <v>0.04</v>
      </c>
      <c r="AC54" s="97">
        <v>0.03</v>
      </c>
      <c r="AD54" s="97">
        <v>0.03</v>
      </c>
      <c r="AE54" s="97">
        <v>0.03</v>
      </c>
      <c r="AF54" s="97">
        <v>0.03</v>
      </c>
      <c r="AG54" s="97">
        <v>0.03</v>
      </c>
      <c r="AH54" s="97">
        <v>0.03</v>
      </c>
      <c r="AI54" s="97"/>
      <c r="AJ54" s="411">
        <f t="shared" si="3"/>
        <v>1.0000000000000004</v>
      </c>
      <c r="AK54" s="69"/>
      <c r="AL54" s="84">
        <f t="shared" si="1"/>
        <v>1.0000000000000004</v>
      </c>
      <c r="AM54" s="70"/>
      <c r="AN54" s="66"/>
      <c r="AO54" s="70"/>
      <c r="AP54" s="71"/>
      <c r="AQ54" s="71"/>
    </row>
    <row r="55" spans="2:43" s="65" customFormat="1" ht="15.75" x14ac:dyDescent="0.2">
      <c r="B55" s="74"/>
      <c r="C55" s="75" t="s">
        <v>559</v>
      </c>
      <c r="D55" s="107">
        <f>SUM(D19:D50)+D53</f>
        <v>0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8"/>
      <c r="AK55" s="69"/>
      <c r="AL55" s="69"/>
      <c r="AM55" s="70"/>
      <c r="AN55" s="66"/>
      <c r="AO55" s="70"/>
      <c r="AP55" s="71"/>
      <c r="AQ55" s="71"/>
    </row>
    <row r="56" spans="2:43" s="65" customFormat="1" ht="15.75" x14ac:dyDescent="0.2">
      <c r="B56" s="76" t="s">
        <v>484</v>
      </c>
      <c r="C56" s="77" t="s">
        <v>576</v>
      </c>
      <c r="D56" s="107" t="e">
        <f>D55*C56</f>
        <v>#VALUE!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8"/>
      <c r="AK56" s="69"/>
      <c r="AL56" s="69"/>
      <c r="AM56" s="70"/>
      <c r="AN56" s="66"/>
      <c r="AO56" s="70"/>
      <c r="AP56" s="71"/>
      <c r="AQ56" s="71"/>
    </row>
    <row r="57" spans="2:43" s="65" customFormat="1" ht="15.75" x14ac:dyDescent="0.2">
      <c r="B57" s="76"/>
      <c r="C57" s="75" t="s">
        <v>314</v>
      </c>
      <c r="D57" s="107" t="e">
        <f>D55+D56</f>
        <v>#VALUE!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8"/>
      <c r="AK57" s="69"/>
      <c r="AL57" s="69"/>
      <c r="AM57" s="70"/>
      <c r="AN57" s="66"/>
      <c r="AO57" s="70"/>
      <c r="AP57" s="71"/>
      <c r="AQ57" s="71"/>
    </row>
    <row r="58" spans="2:43" s="65" customFormat="1" ht="15" x14ac:dyDescent="0.2">
      <c r="B58" s="78"/>
      <c r="C58" s="79"/>
      <c r="D58" s="8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8"/>
      <c r="AK58" s="69"/>
      <c r="AL58" s="69"/>
      <c r="AM58" s="70"/>
      <c r="AN58" s="66"/>
      <c r="AO58" s="70"/>
      <c r="AP58" s="71"/>
      <c r="AQ58" s="71"/>
    </row>
    <row r="59" spans="2:43" s="114" customFormat="1" ht="15.75" x14ac:dyDescent="0.25">
      <c r="B59" s="60"/>
      <c r="C59" s="75" t="s">
        <v>481</v>
      </c>
      <c r="D59" s="107">
        <f>D51</f>
        <v>0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9"/>
      <c r="AK59" s="110"/>
      <c r="AL59" s="110"/>
      <c r="AM59" s="111"/>
      <c r="AN59" s="112"/>
      <c r="AO59" s="111"/>
      <c r="AP59" s="113"/>
      <c r="AQ59" s="113"/>
    </row>
    <row r="60" spans="2:43" s="114" customFormat="1" ht="15.75" x14ac:dyDescent="0.25">
      <c r="B60" s="13" t="s">
        <v>484</v>
      </c>
      <c r="C60" s="77" t="s">
        <v>577</v>
      </c>
      <c r="D60" s="107" t="e">
        <f>D59*C60</f>
        <v>#VALUE!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9"/>
      <c r="AK60" s="110"/>
      <c r="AL60" s="110"/>
      <c r="AM60" s="111"/>
      <c r="AN60" s="112"/>
      <c r="AO60" s="111"/>
      <c r="AP60" s="113"/>
      <c r="AQ60" s="113"/>
    </row>
    <row r="61" spans="2:43" s="114" customFormat="1" ht="15.75" x14ac:dyDescent="0.25">
      <c r="B61" s="60"/>
      <c r="C61" s="75" t="s">
        <v>314</v>
      </c>
      <c r="D61" s="107" t="e">
        <f>D59+D60</f>
        <v>#VALUE!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9"/>
      <c r="AK61" s="110"/>
      <c r="AL61" s="110"/>
      <c r="AM61" s="111"/>
      <c r="AN61" s="112"/>
      <c r="AO61" s="111"/>
      <c r="AP61" s="113"/>
      <c r="AQ61" s="113"/>
    </row>
    <row r="62" spans="2:43" s="114" customFormat="1" ht="15.75" x14ac:dyDescent="0.25">
      <c r="B62" s="60"/>
      <c r="C62" s="75"/>
      <c r="D62" s="107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9"/>
      <c r="AK62" s="110"/>
      <c r="AL62" s="110"/>
      <c r="AM62" s="111"/>
      <c r="AN62" s="112"/>
      <c r="AO62" s="111"/>
      <c r="AP62" s="113"/>
      <c r="AQ62" s="113"/>
    </row>
    <row r="63" spans="2:43" s="114" customFormat="1" ht="15.75" x14ac:dyDescent="0.25">
      <c r="B63" s="13"/>
      <c r="C63" s="77" t="s">
        <v>482</v>
      </c>
      <c r="D63" s="88">
        <f>D55+D59</f>
        <v>0</v>
      </c>
      <c r="E63" s="115"/>
      <c r="F63" s="115"/>
      <c r="G63" s="115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99"/>
      <c r="AL63" s="110"/>
      <c r="AM63" s="111"/>
      <c r="AN63" s="112"/>
      <c r="AO63" s="111"/>
      <c r="AP63" s="113"/>
      <c r="AQ63" s="113"/>
    </row>
    <row r="64" spans="2:43" s="114" customFormat="1" ht="16.5" thickBot="1" x14ac:dyDescent="0.3">
      <c r="B64" s="244"/>
      <c r="C64" s="245" t="s">
        <v>483</v>
      </c>
      <c r="D64" s="246" t="e">
        <f>D57+D61</f>
        <v>#VALUE!</v>
      </c>
      <c r="E64" s="247"/>
      <c r="F64" s="248"/>
      <c r="G64" s="248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  <c r="AI64" s="249"/>
      <c r="AJ64" s="250"/>
      <c r="AL64" s="110"/>
      <c r="AM64" s="111"/>
      <c r="AN64" s="112"/>
      <c r="AO64" s="111"/>
      <c r="AP64" s="113"/>
      <c r="AQ64" s="113"/>
    </row>
    <row r="65" spans="1:44" s="65" customFormat="1" ht="15" x14ac:dyDescent="0.2">
      <c r="A65" s="251"/>
      <c r="B65" s="420" t="s">
        <v>298</v>
      </c>
      <c r="C65" s="252" t="s">
        <v>315</v>
      </c>
      <c r="D65" s="253"/>
      <c r="E65" s="254">
        <f>E19+E21+E23+E25+E27+E29+E31+E33+E35+E37+E39+E41+E43+E45+E47+E49+E51+E53</f>
        <v>0</v>
      </c>
      <c r="F65" s="254">
        <f t="shared" ref="F65:S65" si="20">F19+F21+F23+F25+F27+F29+F31+F33+F35+F37+F39+F41+F43+F45+F47+F49+F51+F53</f>
        <v>0</v>
      </c>
      <c r="G65" s="254">
        <f t="shared" si="20"/>
        <v>0</v>
      </c>
      <c r="H65" s="254">
        <f>H19+H21+H23+H25+H27+H29+H31+H33+H35+H37+H39+H41+H43+H45+H47+H49+H51+H53</f>
        <v>0</v>
      </c>
      <c r="I65" s="254">
        <f t="shared" si="20"/>
        <v>0</v>
      </c>
      <c r="J65" s="254">
        <f t="shared" si="20"/>
        <v>0</v>
      </c>
      <c r="K65" s="254">
        <f t="shared" si="20"/>
        <v>0</v>
      </c>
      <c r="L65" s="254">
        <f t="shared" si="20"/>
        <v>0</v>
      </c>
      <c r="M65" s="254">
        <f t="shared" si="20"/>
        <v>0</v>
      </c>
      <c r="N65" s="254">
        <f t="shared" si="20"/>
        <v>0</v>
      </c>
      <c r="O65" s="254">
        <f>O19+O21+O23+O25+O27+O29+O31+O33+O35+O37+O39+O41+O43+O45+O47+O49+O51+O53</f>
        <v>0</v>
      </c>
      <c r="P65" s="254">
        <f t="shared" si="20"/>
        <v>0</v>
      </c>
      <c r="Q65" s="254">
        <f t="shared" si="20"/>
        <v>0</v>
      </c>
      <c r="R65" s="254">
        <f t="shared" si="20"/>
        <v>0</v>
      </c>
      <c r="S65" s="254">
        <f t="shared" si="20"/>
        <v>0</v>
      </c>
      <c r="T65" s="254">
        <f>T19+T21+T23+T25+T27+T29+T31+T33+T35+T37+T39+T41+T43+T45+T47+T49+T51+T53</f>
        <v>0</v>
      </c>
      <c r="U65" s="254">
        <f>U19+U21+U23+U25+U27+U29+U31+U33+U35+U37+U39+U41+U43+U45+U47+U49+U51+U53</f>
        <v>0</v>
      </c>
      <c r="V65" s="254">
        <f>V19+V21+V23+V25+V27+V29+V31+V33+V35+V37+V39+V41+V43+V45+V47+V49+V51+V53</f>
        <v>0</v>
      </c>
      <c r="W65" s="254">
        <f t="shared" ref="W65:AH65" si="21">W19+W21+W23+W25+W27+W29+W31+W33+W35+W37+W39+W41+W43+W45+W47+W49+W51+W53</f>
        <v>0</v>
      </c>
      <c r="X65" s="254">
        <f t="shared" si="21"/>
        <v>0</v>
      </c>
      <c r="Y65" s="254">
        <f t="shared" si="21"/>
        <v>0</v>
      </c>
      <c r="Z65" s="254">
        <f t="shared" si="21"/>
        <v>0</v>
      </c>
      <c r="AA65" s="254">
        <f t="shared" si="21"/>
        <v>0</v>
      </c>
      <c r="AB65" s="254">
        <f t="shared" si="21"/>
        <v>0</v>
      </c>
      <c r="AC65" s="254">
        <f t="shared" si="21"/>
        <v>0</v>
      </c>
      <c r="AD65" s="254">
        <f t="shared" si="21"/>
        <v>0</v>
      </c>
      <c r="AE65" s="254">
        <f t="shared" si="21"/>
        <v>0</v>
      </c>
      <c r="AF65" s="254">
        <f t="shared" si="21"/>
        <v>0</v>
      </c>
      <c r="AG65" s="254">
        <f t="shared" si="21"/>
        <v>0</v>
      </c>
      <c r="AH65" s="254">
        <f t="shared" si="21"/>
        <v>0</v>
      </c>
      <c r="AI65" s="409"/>
      <c r="AJ65" s="255">
        <f>SUM(AJ19,AJ21,AJ23,AJ25,AJ27,AJ29,AJ31,AJ33,AJ35,AJ37,AJ39,AJ41,AJ43,AJ45,AJ47,AJ49,AJ51,AJ53)</f>
        <v>0</v>
      </c>
      <c r="AK65" s="69"/>
      <c r="AM65" s="73"/>
      <c r="AN65" s="66"/>
      <c r="AO65" s="70"/>
      <c r="AP65" s="80"/>
      <c r="AR65" s="72"/>
    </row>
    <row r="66" spans="1:44" s="65" customFormat="1" ht="15" x14ac:dyDescent="0.2">
      <c r="A66" s="256"/>
      <c r="B66" s="421"/>
      <c r="C66" s="117" t="s">
        <v>528</v>
      </c>
      <c r="D66" s="89"/>
      <c r="E66" s="100" t="e">
        <f>(+E21+E23+E25+E27+E29+E31+E33+E35+E37+E39+E41+E19+E43+E45+E47+E49+E53)*$C$56+(E51*$C$60)</f>
        <v>#VALUE!</v>
      </c>
      <c r="F66" s="100" t="e">
        <f t="shared" ref="F66:AH66" si="22">(+F21+F23+F25+F27+F29+F31+F33+F35+F37+F39+F41+F19+F43+F45+F47+F49+F53)*$C$56+(F51*$C$60)</f>
        <v>#VALUE!</v>
      </c>
      <c r="G66" s="100" t="e">
        <f t="shared" si="22"/>
        <v>#VALUE!</v>
      </c>
      <c r="H66" s="100" t="e">
        <f t="shared" si="22"/>
        <v>#VALUE!</v>
      </c>
      <c r="I66" s="100" t="e">
        <f t="shared" si="22"/>
        <v>#VALUE!</v>
      </c>
      <c r="J66" s="100" t="e">
        <f t="shared" si="22"/>
        <v>#VALUE!</v>
      </c>
      <c r="K66" s="100" t="e">
        <f t="shared" si="22"/>
        <v>#VALUE!</v>
      </c>
      <c r="L66" s="100" t="e">
        <f t="shared" si="22"/>
        <v>#VALUE!</v>
      </c>
      <c r="M66" s="100" t="e">
        <f>(+M21+M23+M25+M27+M29+M31+M33+M35+M37+M39+M41+M19+M43+M45+M47+M49+M53)*$C$56+(M51*$C$60)</f>
        <v>#VALUE!</v>
      </c>
      <c r="N66" s="100" t="e">
        <f t="shared" si="22"/>
        <v>#VALUE!</v>
      </c>
      <c r="O66" s="100" t="e">
        <f t="shared" si="22"/>
        <v>#VALUE!</v>
      </c>
      <c r="P66" s="100" t="e">
        <f t="shared" si="22"/>
        <v>#VALUE!</v>
      </c>
      <c r="Q66" s="100" t="e">
        <f t="shared" si="22"/>
        <v>#VALUE!</v>
      </c>
      <c r="R66" s="100" t="e">
        <f t="shared" si="22"/>
        <v>#VALUE!</v>
      </c>
      <c r="S66" s="100" t="e">
        <f>(+S21+S23+S25+S27+S29+S31+S33+S35+S37+S39+S41+S19+S43+S45+S47+S49+S53)*$C$56+(S51*$C$60)</f>
        <v>#VALUE!</v>
      </c>
      <c r="T66" s="100" t="e">
        <f t="shared" si="22"/>
        <v>#VALUE!</v>
      </c>
      <c r="U66" s="100" t="e">
        <f t="shared" si="22"/>
        <v>#VALUE!</v>
      </c>
      <c r="V66" s="100" t="e">
        <f t="shared" si="22"/>
        <v>#VALUE!</v>
      </c>
      <c r="W66" s="100" t="e">
        <f t="shared" si="22"/>
        <v>#VALUE!</v>
      </c>
      <c r="X66" s="100" t="e">
        <f t="shared" si="22"/>
        <v>#VALUE!</v>
      </c>
      <c r="Y66" s="100" t="e">
        <f t="shared" si="22"/>
        <v>#VALUE!</v>
      </c>
      <c r="Z66" s="100" t="e">
        <f t="shared" si="22"/>
        <v>#VALUE!</v>
      </c>
      <c r="AA66" s="100" t="e">
        <f t="shared" si="22"/>
        <v>#VALUE!</v>
      </c>
      <c r="AB66" s="100" t="e">
        <f t="shared" si="22"/>
        <v>#VALUE!</v>
      </c>
      <c r="AC66" s="100" t="e">
        <f t="shared" si="22"/>
        <v>#VALUE!</v>
      </c>
      <c r="AD66" s="100" t="e">
        <f t="shared" si="22"/>
        <v>#VALUE!</v>
      </c>
      <c r="AE66" s="100" t="e">
        <f t="shared" si="22"/>
        <v>#VALUE!</v>
      </c>
      <c r="AF66" s="100" t="e">
        <f t="shared" si="22"/>
        <v>#VALUE!</v>
      </c>
      <c r="AG66" s="100" t="e">
        <f t="shared" si="22"/>
        <v>#VALUE!</v>
      </c>
      <c r="AH66" s="100" t="e">
        <f t="shared" si="22"/>
        <v>#VALUE!</v>
      </c>
      <c r="AI66" s="100"/>
      <c r="AJ66" s="100" t="e">
        <f>(+AJ21+AJ23+AJ25+AJ27+AJ29+AJ31+AJ33+AJ35+AJ37+AJ39+AJ41+AJ19+AJ43+AJ45+AJ47+AJ49+AJ53)*$C$56+(AJ51*$C$60)</f>
        <v>#VALUE!</v>
      </c>
      <c r="AK66" s="69"/>
      <c r="AM66" s="73"/>
      <c r="AN66" s="66"/>
      <c r="AO66" s="70"/>
      <c r="AP66" s="80"/>
      <c r="AR66" s="72"/>
    </row>
    <row r="67" spans="1:44" s="65" customFormat="1" ht="15" x14ac:dyDescent="0.2">
      <c r="A67" s="256"/>
      <c r="B67" s="421"/>
      <c r="C67" s="118" t="s">
        <v>529</v>
      </c>
      <c r="D67" s="89"/>
      <c r="E67" s="100" t="e">
        <f>E65+E66</f>
        <v>#VALUE!</v>
      </c>
      <c r="F67" s="100" t="e">
        <f>F65+F66</f>
        <v>#VALUE!</v>
      </c>
      <c r="G67" s="100" t="e">
        <f>G65+G66</f>
        <v>#VALUE!</v>
      </c>
      <c r="H67" s="100" t="e">
        <f t="shared" ref="H67:P67" si="23">H65+H66</f>
        <v>#VALUE!</v>
      </c>
      <c r="I67" s="100" t="e">
        <f t="shared" si="23"/>
        <v>#VALUE!</v>
      </c>
      <c r="J67" s="100" t="e">
        <f t="shared" si="23"/>
        <v>#VALUE!</v>
      </c>
      <c r="K67" s="100" t="e">
        <f>K65+K66</f>
        <v>#VALUE!</v>
      </c>
      <c r="L67" s="100" t="e">
        <f>L65+L66</f>
        <v>#VALUE!</v>
      </c>
      <c r="M67" s="100" t="e">
        <f t="shared" si="23"/>
        <v>#VALUE!</v>
      </c>
      <c r="N67" s="100" t="e">
        <f t="shared" si="23"/>
        <v>#VALUE!</v>
      </c>
      <c r="O67" s="100" t="e">
        <f t="shared" si="23"/>
        <v>#VALUE!</v>
      </c>
      <c r="P67" s="100" t="e">
        <f t="shared" si="23"/>
        <v>#VALUE!</v>
      </c>
      <c r="Q67" s="100" t="e">
        <f t="shared" ref="Q67:AH67" si="24">Q65+Q66</f>
        <v>#VALUE!</v>
      </c>
      <c r="R67" s="100" t="e">
        <f t="shared" si="24"/>
        <v>#VALUE!</v>
      </c>
      <c r="S67" s="100" t="e">
        <f t="shared" si="24"/>
        <v>#VALUE!</v>
      </c>
      <c r="T67" s="100" t="e">
        <f>T65+T66</f>
        <v>#VALUE!</v>
      </c>
      <c r="U67" s="100" t="e">
        <f>U65+U66</f>
        <v>#VALUE!</v>
      </c>
      <c r="V67" s="100" t="e">
        <f t="shared" si="24"/>
        <v>#VALUE!</v>
      </c>
      <c r="W67" s="100" t="e">
        <f t="shared" si="24"/>
        <v>#VALUE!</v>
      </c>
      <c r="X67" s="100" t="e">
        <f t="shared" si="24"/>
        <v>#VALUE!</v>
      </c>
      <c r="Y67" s="100" t="e">
        <f t="shared" si="24"/>
        <v>#VALUE!</v>
      </c>
      <c r="Z67" s="100" t="e">
        <f t="shared" si="24"/>
        <v>#VALUE!</v>
      </c>
      <c r="AA67" s="100" t="e">
        <f t="shared" si="24"/>
        <v>#VALUE!</v>
      </c>
      <c r="AB67" s="100" t="e">
        <f t="shared" si="24"/>
        <v>#VALUE!</v>
      </c>
      <c r="AC67" s="100" t="e">
        <f t="shared" si="24"/>
        <v>#VALUE!</v>
      </c>
      <c r="AD67" s="100" t="e">
        <f t="shared" si="24"/>
        <v>#VALUE!</v>
      </c>
      <c r="AE67" s="100" t="e">
        <f t="shared" si="24"/>
        <v>#VALUE!</v>
      </c>
      <c r="AF67" s="100" t="e">
        <f t="shared" si="24"/>
        <v>#VALUE!</v>
      </c>
      <c r="AG67" s="100" t="e">
        <f t="shared" si="24"/>
        <v>#VALUE!</v>
      </c>
      <c r="AH67" s="100" t="e">
        <f t="shared" si="24"/>
        <v>#VALUE!</v>
      </c>
      <c r="AI67" s="410"/>
      <c r="AJ67" s="257"/>
      <c r="AM67" s="70"/>
      <c r="AN67" s="66"/>
      <c r="AO67" s="70"/>
      <c r="AP67" s="80"/>
    </row>
    <row r="68" spans="1:44" s="65" customFormat="1" ht="16.5" thickBot="1" x14ac:dyDescent="0.25">
      <c r="A68" s="258"/>
      <c r="B68" s="422"/>
      <c r="C68" s="119" t="s">
        <v>299</v>
      </c>
      <c r="D68" s="90"/>
      <c r="E68" s="101" t="e">
        <f>E67</f>
        <v>#VALUE!</v>
      </c>
      <c r="F68" s="101" t="e">
        <f>E68+F67</f>
        <v>#VALUE!</v>
      </c>
      <c r="G68" s="101" t="e">
        <f>F68+G67</f>
        <v>#VALUE!</v>
      </c>
      <c r="H68" s="101" t="e">
        <f t="shared" ref="H68:V68" si="25">G68+H67</f>
        <v>#VALUE!</v>
      </c>
      <c r="I68" s="101" t="e">
        <f>H68+I67</f>
        <v>#VALUE!</v>
      </c>
      <c r="J68" s="101" t="e">
        <f>I68+J67</f>
        <v>#VALUE!</v>
      </c>
      <c r="K68" s="101" t="e">
        <f>J68+K67</f>
        <v>#VALUE!</v>
      </c>
      <c r="L68" s="101" t="e">
        <f>K68+L67</f>
        <v>#VALUE!</v>
      </c>
      <c r="M68" s="101" t="e">
        <f t="shared" si="25"/>
        <v>#VALUE!</v>
      </c>
      <c r="N68" s="101" t="e">
        <f t="shared" si="25"/>
        <v>#VALUE!</v>
      </c>
      <c r="O68" s="101" t="e">
        <f t="shared" si="25"/>
        <v>#VALUE!</v>
      </c>
      <c r="P68" s="101" t="e">
        <f t="shared" si="25"/>
        <v>#VALUE!</v>
      </c>
      <c r="Q68" s="101" t="e">
        <f t="shared" si="25"/>
        <v>#VALUE!</v>
      </c>
      <c r="R68" s="101" t="e">
        <f t="shared" si="25"/>
        <v>#VALUE!</v>
      </c>
      <c r="S68" s="101" t="e">
        <f t="shared" si="25"/>
        <v>#VALUE!</v>
      </c>
      <c r="T68" s="101" t="e">
        <f t="shared" si="25"/>
        <v>#VALUE!</v>
      </c>
      <c r="U68" s="101" t="e">
        <f t="shared" si="25"/>
        <v>#VALUE!</v>
      </c>
      <c r="V68" s="101" t="e">
        <f t="shared" si="25"/>
        <v>#VALUE!</v>
      </c>
      <c r="W68" s="101" t="e">
        <f t="shared" ref="W68" si="26">V68+W67</f>
        <v>#VALUE!</v>
      </c>
      <c r="X68" s="101" t="e">
        <f t="shared" ref="X68" si="27">W68+X67</f>
        <v>#VALUE!</v>
      </c>
      <c r="Y68" s="101" t="e">
        <f t="shared" ref="Y68" si="28">X68+Y67</f>
        <v>#VALUE!</v>
      </c>
      <c r="Z68" s="101" t="e">
        <f t="shared" ref="Z68" si="29">Y68+Z67</f>
        <v>#VALUE!</v>
      </c>
      <c r="AA68" s="101" t="e">
        <f t="shared" ref="AA68" si="30">Z68+AA67</f>
        <v>#VALUE!</v>
      </c>
      <c r="AB68" s="101" t="e">
        <f t="shared" ref="AB68" si="31">AA68+AB67</f>
        <v>#VALUE!</v>
      </c>
      <c r="AC68" s="101" t="e">
        <f t="shared" ref="AC68" si="32">AB68+AC67</f>
        <v>#VALUE!</v>
      </c>
      <c r="AD68" s="101" t="e">
        <f t="shared" ref="AD68" si="33">AC68+AD67</f>
        <v>#VALUE!</v>
      </c>
      <c r="AE68" s="101" t="e">
        <f t="shared" ref="AE68" si="34">AD68+AE67</f>
        <v>#VALUE!</v>
      </c>
      <c r="AF68" s="101" t="e">
        <f t="shared" ref="AF68" si="35">AE68+AF67</f>
        <v>#VALUE!</v>
      </c>
      <c r="AG68" s="101" t="e">
        <f t="shared" ref="AG68" si="36">AF68+AG67</f>
        <v>#VALUE!</v>
      </c>
      <c r="AH68" s="101" t="e">
        <f t="shared" ref="AH68" si="37">AG68+AH67</f>
        <v>#VALUE!</v>
      </c>
      <c r="AI68" s="101"/>
      <c r="AJ68" s="101" t="e">
        <f>SUM(AJ65:AJ67)</f>
        <v>#VALUE!</v>
      </c>
      <c r="AM68" s="66"/>
      <c r="AN68" s="66"/>
      <c r="AO68" s="70"/>
      <c r="AP68" s="80"/>
    </row>
    <row r="69" spans="1:44" s="65" customFormat="1" ht="15" x14ac:dyDescent="0.2">
      <c r="B69" s="81"/>
      <c r="C69" s="66"/>
      <c r="D69" s="91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3"/>
    </row>
    <row r="70" spans="1:44" s="65" customFormat="1" ht="15" x14ac:dyDescent="0.2">
      <c r="B70" s="81"/>
      <c r="C70" s="66"/>
      <c r="D70" s="91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3"/>
    </row>
    <row r="71" spans="1:44" s="65" customFormat="1" ht="15" x14ac:dyDescent="0.2">
      <c r="B71" s="81"/>
      <c r="C71" s="66"/>
      <c r="D71" s="91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3"/>
    </row>
    <row r="72" spans="1:44" s="65" customFormat="1" ht="15" x14ac:dyDescent="0.2">
      <c r="B72" s="81"/>
      <c r="C72" s="66"/>
      <c r="D72" s="91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2"/>
    </row>
    <row r="73" spans="1:44" s="65" customFormat="1" ht="15" x14ac:dyDescent="0.2">
      <c r="B73" s="81"/>
      <c r="C73" s="66"/>
      <c r="D73" s="91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3"/>
    </row>
    <row r="74" spans="1:44" s="65" customFormat="1" ht="15" x14ac:dyDescent="0.2">
      <c r="B74" s="81"/>
      <c r="C74" s="66"/>
      <c r="D74" s="91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3"/>
    </row>
    <row r="75" spans="1:44" s="65" customFormat="1" ht="15" x14ac:dyDescent="0.2">
      <c r="B75" s="81"/>
      <c r="C75" s="66"/>
      <c r="D75" s="91"/>
      <c r="E75" s="104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3"/>
    </row>
    <row r="76" spans="1:44" x14ac:dyDescent="0.25">
      <c r="E76" s="105"/>
    </row>
    <row r="77" spans="1:44" x14ac:dyDescent="0.25"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</row>
    <row r="78" spans="1:44" x14ac:dyDescent="0.25"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8"/>
      <c r="AL78" s="8"/>
      <c r="AM78" s="8"/>
      <c r="AN78" s="8"/>
      <c r="AO78" s="8"/>
      <c r="AP78" s="8"/>
      <c r="AQ78" s="8"/>
    </row>
    <row r="79" spans="1:44" x14ac:dyDescent="0.25">
      <c r="E79" s="105"/>
    </row>
    <row r="81" spans="5:35" x14ac:dyDescent="0.25"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</row>
  </sheetData>
  <mergeCells count="64">
    <mergeCell ref="D53:D54"/>
    <mergeCell ref="C53:C54"/>
    <mergeCell ref="B53:B54"/>
    <mergeCell ref="C12:K12"/>
    <mergeCell ref="C13:K13"/>
    <mergeCell ref="C14:K14"/>
    <mergeCell ref="D35:D36"/>
    <mergeCell ref="D37:D38"/>
    <mergeCell ref="C33:C34"/>
    <mergeCell ref="C35:C36"/>
    <mergeCell ref="C21:C22"/>
    <mergeCell ref="C23:C24"/>
    <mergeCell ref="C25:C26"/>
    <mergeCell ref="C27:C28"/>
    <mergeCell ref="C29:C30"/>
    <mergeCell ref="C17:D17"/>
    <mergeCell ref="E17:P17"/>
    <mergeCell ref="D39:D40"/>
    <mergeCell ref="D41:D42"/>
    <mergeCell ref="D43:D44"/>
    <mergeCell ref="D19:D20"/>
    <mergeCell ref="D21:D22"/>
    <mergeCell ref="D23:D24"/>
    <mergeCell ref="D25:D26"/>
    <mergeCell ref="D27:D28"/>
    <mergeCell ref="D29:D30"/>
    <mergeCell ref="D31:D32"/>
    <mergeCell ref="D33:D34"/>
    <mergeCell ref="B49:B50"/>
    <mergeCell ref="C49:C50"/>
    <mergeCell ref="B51:B52"/>
    <mergeCell ref="C51:C52"/>
    <mergeCell ref="D49:D50"/>
    <mergeCell ref="D51:D52"/>
    <mergeCell ref="B45:B46"/>
    <mergeCell ref="C45:C46"/>
    <mergeCell ref="B47:B48"/>
    <mergeCell ref="C47:C48"/>
    <mergeCell ref="D45:D46"/>
    <mergeCell ref="D47:D48"/>
    <mergeCell ref="B41:B42"/>
    <mergeCell ref="C41:C42"/>
    <mergeCell ref="B43:B44"/>
    <mergeCell ref="C43:C44"/>
    <mergeCell ref="B37:B38"/>
    <mergeCell ref="B39:B40"/>
    <mergeCell ref="C37:C38"/>
    <mergeCell ref="C39:C40"/>
    <mergeCell ref="C11:K11"/>
    <mergeCell ref="C2:E2"/>
    <mergeCell ref="C3:E3"/>
    <mergeCell ref="C4:E4"/>
    <mergeCell ref="B65:B68"/>
    <mergeCell ref="B19:B20"/>
    <mergeCell ref="C19:C20"/>
    <mergeCell ref="B21:B22"/>
    <mergeCell ref="B23:B24"/>
    <mergeCell ref="B25:B26"/>
    <mergeCell ref="B27:B28"/>
    <mergeCell ref="B29:B30"/>
    <mergeCell ref="B31:B32"/>
    <mergeCell ref="B33:B34"/>
    <mergeCell ref="B35:B36"/>
    <mergeCell ref="C31:C32"/>
  </mergeCells>
  <printOptions horizontalCentered="1"/>
  <pageMargins left="0" right="0" top="0.59055118110236227" bottom="0.19685039370078741" header="0.31496062992125984" footer="0.31496062992125984"/>
  <pageSetup paperSize="9" scale="50" orientation="landscape" horizontalDpi="4294967294" verticalDpi="4294967294" r:id="rId1"/>
  <colBreaks count="1" manualBreakCount="1">
    <brk id="36" min="16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ORÇAMENTOS</vt:lpstr>
      <vt:lpstr>PLANILHA RESUMIDA</vt:lpstr>
      <vt:lpstr>CRONOGRAMA FISICO FINANCEIRO</vt:lpstr>
      <vt:lpstr>'CRONOGRAMA FISICO FINANCEIRO'!Area_de_impressao</vt:lpstr>
      <vt:lpstr>'PLANILHA ORÇAMENTOS'!Area_de_impressao</vt:lpstr>
      <vt:lpstr>'PLANILHA ORÇAMENTOS'!Titulos_de_impressao</vt:lpstr>
    </vt:vector>
  </TitlesOfParts>
  <Company>SES/GTE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HOSP. HELIÓPOLIS</dc:title>
  <dc:subject>ABRIGO DE RESIDUOS, IMPERM, ELEVADORES</dc:subject>
  <dc:creator>YUKIO</dc:creator>
  <cp:lastModifiedBy>Adriana Lima Conserva</cp:lastModifiedBy>
  <cp:lastPrinted>2019-05-29T15:29:14Z</cp:lastPrinted>
  <dcterms:created xsi:type="dcterms:W3CDTF">2018-06-26T22:17:26Z</dcterms:created>
  <dcterms:modified xsi:type="dcterms:W3CDTF">2019-06-26T15:34:22Z</dcterms:modified>
</cp:coreProperties>
</file>