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900" windowWidth="14235" windowHeight="7380" activeTab="0"/>
  </bookViews>
  <sheets>
    <sheet name="planilha" sheetId="1" r:id="rId1"/>
    <sheet name="resumo" sheetId="2" r:id="rId2"/>
    <sheet name="cronograma" sheetId="3" r:id="rId3"/>
  </sheets>
  <definedNames>
    <definedName name="_xlnm.Print_Area" localSheetId="2">'cronograma'!$A$1:$W$45</definedName>
    <definedName name="_xlnm.Print_Area" localSheetId="0">'planilha'!$A$1:$H$430</definedName>
    <definedName name="_xlnm.Print_Area" localSheetId="1">'resumo'!$A$1:$E$42</definedName>
    <definedName name="_xlnm.Print_Titles" localSheetId="2">'cronograma'!$A:$C,'cronograma'!$1:$6</definedName>
    <definedName name="_xlnm.Print_Titles" localSheetId="0">'planilha'!$1:$12</definedName>
  </definedNames>
  <calcPr fullCalcOnLoad="1"/>
</workbook>
</file>

<file path=xl/sharedStrings.xml><?xml version="1.0" encoding="utf-8"?>
<sst xmlns="http://schemas.openxmlformats.org/spreadsheetml/2006/main" count="1595" uniqueCount="1146">
  <si>
    <t>un</t>
  </si>
  <si>
    <t>Projeto executivo de estrutura em formato A1</t>
  </si>
  <si>
    <t>Projeto executivo de instalações hidráulicas em formato A1</t>
  </si>
  <si>
    <t>Projeto executivo de arquitetura em formato A1</t>
  </si>
  <si>
    <t>m²</t>
  </si>
  <si>
    <t>m</t>
  </si>
  <si>
    <t>cj</t>
  </si>
  <si>
    <t>m³</t>
  </si>
  <si>
    <t>Limpeza de armadura com escova de aço</t>
  </si>
  <si>
    <t>Tratamento de armadura com produto anticorrosivo a base de zinco</t>
  </si>
  <si>
    <t>unxmês</t>
  </si>
  <si>
    <t>Proteção de fachada com tela de nylon</t>
  </si>
  <si>
    <t>Fechamento provisório de vãos em chapa de madeira compensada</t>
  </si>
  <si>
    <t>Tapume fixo para fechamento de áreas, com portão</t>
  </si>
  <si>
    <t>m²xmês</t>
  </si>
  <si>
    <t>Montagem e desmontagem de andaime torre metálica com altura até 10 m</t>
  </si>
  <si>
    <t>mxmês</t>
  </si>
  <si>
    <t>Andaime torre metálico (1,5 x 1,5 m) com piso metálico</t>
  </si>
  <si>
    <t>Placa de identificação para obra</t>
  </si>
  <si>
    <t>Demolição mecanizada de concreto armado, inclusive fragmentação, carregamento, transporte até 1,0 quilômetro e descarregamento</t>
  </si>
  <si>
    <t>Demolição manual de alvenaria de elevação ou elemento vazado, incluindo revestimento</t>
  </si>
  <si>
    <t>Apicoamento manual de piso, parede ou teto</t>
  </si>
  <si>
    <t>Demolição manual de revestimento em massa de piso</t>
  </si>
  <si>
    <t>Demolição manual de revestimento cerâmico, incluindo a base</t>
  </si>
  <si>
    <t>Demolição manual de forro qualquer, inclusive sistema de fixação/tarugamento</t>
  </si>
  <si>
    <t>Demolição manual de camada impermeabilizante</t>
  </si>
  <si>
    <t>kg</t>
  </si>
  <si>
    <t>Retirada de esquadria metálica em geral</t>
  </si>
  <si>
    <t>Retirada de aparelho sanitário incluindo acessórios</t>
  </si>
  <si>
    <t>Retirada de bancada incluindo pertences</t>
  </si>
  <si>
    <t>Retirada de esquadria em vidro</t>
  </si>
  <si>
    <t>Remoção de condutor aparente</t>
  </si>
  <si>
    <t>Remoção de hidrante de parede completo</t>
  </si>
  <si>
    <t>Retirada manual de paralelepípedo ou lajota de concreto, inclusive limpeza, carregamento, transporte até 1,0 quilômetro e descarregamento</t>
  </si>
  <si>
    <t>Remoção de entulho separado de obra com caçamba metálica - terra, alvenaria, concreto, argamassa, madeira, papel, plástico ou metal</t>
  </si>
  <si>
    <t>Escavação e carga mecanizada em solo de 1ª categoria, em campo aberto</t>
  </si>
  <si>
    <t>Carga e remoção de terra até a distância média de 1,0 km</t>
  </si>
  <si>
    <t>Espalhamento de solo em bota-fora com compactação sem controle</t>
  </si>
  <si>
    <t>Compactação de aterro mecanizado mínimo de 95% PN, sem fornecimento de solo em campo aberto</t>
  </si>
  <si>
    <t>Forma em madeira comum para fundação</t>
  </si>
  <si>
    <t>Forma em madeira comum para estrutura</t>
  </si>
  <si>
    <t>Concreto usinado, fck = 25,0 MPa</t>
  </si>
  <si>
    <t>Concreto usinado, fck = 30,0 MPa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</si>
  <si>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</si>
  <si>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</si>
  <si>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</si>
  <si>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Lastro de areia</t>
  </si>
  <si>
    <t>Lastro de pedra britada</t>
  </si>
  <si>
    <t>Lona plástica</t>
  </si>
  <si>
    <t>Tratamento de fissuras estáveis (não ativas) em elementos de concreto</t>
  </si>
  <si>
    <t>Broca em concreto armado diâmetro de 30 cm - completa</t>
  </si>
  <si>
    <t>Alvenaria de elevação de 1 tijolo maciço comum</t>
  </si>
  <si>
    <t>Vergas, contravergas e pilaretes de concreto armado</t>
  </si>
  <si>
    <t>Fornecimento e montagem de estrutura em aço ASTM-A36, sem pintura</t>
  </si>
  <si>
    <t>Cumeeira em chapa de aço pré-pintada com epóxi e poliéster, perfil trapezoidal, com espessura de 0,50 mm</t>
  </si>
  <si>
    <t>Argamassa de regularização e/ou proteção</t>
  </si>
  <si>
    <t>Chapisco</t>
  </si>
  <si>
    <t>Emboço desempenado com espuma de poliéster</t>
  </si>
  <si>
    <t>Reboco</t>
  </si>
  <si>
    <t>Cimentado desempenado e alisado (queimado)</t>
  </si>
  <si>
    <t>Reparos em piso de granilite - estucamento e polimento</t>
  </si>
  <si>
    <t>Forro em placa de gesso liso fixo</t>
  </si>
  <si>
    <t>Caixilho tipo guichê em chapa de aço</t>
  </si>
  <si>
    <t>Grade de segurança em aço SAE 1045, diâmetro 1´, com têmpera e revenimento</t>
  </si>
  <si>
    <t>Guarda-corpo com vidro de 8mm, em tubo de aço galvanizado, diâmetro 1 1/2´</t>
  </si>
  <si>
    <t>Corrimão duplo em tubo de aço inoxidável escovado, com diâmetro de 1 1/2´ e montantes com diâmetro de 2´</t>
  </si>
  <si>
    <t>Caixilho em alumínio fixo, sob medida</t>
  </si>
  <si>
    <t>Vidro liso transparente de 6 mm</t>
  </si>
  <si>
    <t>Espelho comum de 3 mm com moldura em alumínio</t>
  </si>
  <si>
    <t>Piso em ladrilho hidráulico podotátil várias cores (25x25x2,5cm), assentado com argamassa mista</t>
  </si>
  <si>
    <t>Rejuntamento de piso em ladrilho hidráulico (25x25x2,5cm) com argamassa industrializada para rejunte, juntas de 2 mm</t>
  </si>
  <si>
    <t>Lã de vidro e/ou lã de rocha com espessura de 2´</t>
  </si>
  <si>
    <t>Proteção para isolamento térmico em alumínio</t>
  </si>
  <si>
    <t>Isolamento térmico em espuma elastomérica, espessura de 9 a 12 mm, para tubulação de 5/8´ (cobre) ou 1/4´ (ferro)</t>
  </si>
  <si>
    <t>Isolamento térmico em espuma elastomérica, espessura de 19 a 26 mm, para tubulação de 1 3/8´ (cobre) ou 1´ (ferro)</t>
  </si>
  <si>
    <t>Impermeabilização com manta asfáltica tipo III, anti raiz, espessura de 4 mm</t>
  </si>
  <si>
    <t>Reparo de trincas rasas até 5,0 mm de largura, na massa</t>
  </si>
  <si>
    <t>Massa corrida à base de resina acrílica</t>
  </si>
  <si>
    <t>Acrílico para quadras e pisos cimentados</t>
  </si>
  <si>
    <t>Tinta látex antimofo em massa, inclusive preparo</t>
  </si>
  <si>
    <t>Tinta acrílica antimofo em massa, inclusive preparo</t>
  </si>
  <si>
    <t>Tinta acrílica em massa, inclusive preparo</t>
  </si>
  <si>
    <t>Alambrado em tela de aço galvanizado de 2´, montantes metálicos e arame farpado, até 4,00 m de altura</t>
  </si>
  <si>
    <t>Barreira de proteção perimetral em aço inoxidável AISI 430, dupla</t>
  </si>
  <si>
    <t>Portão de abrir em grade de aço galvanizado eletrofundida, malha 65 x 132 mm, e pintura eletrostática</t>
  </si>
  <si>
    <t>Suporte para 1 isolador de baixa tensão</t>
  </si>
  <si>
    <t>Isolador pedestal para 15 kV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</si>
  <si>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</si>
  <si>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</si>
  <si>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Quadro de distribuição universal de sobrepor, para disjuntores 56 DIN / 40 Bolt-on - 225 A - sem componentes</t>
  </si>
  <si>
    <t>Quadro de distribuição universal de sobrepor, para disjuntores 70 DIN / 50 Bolt-on - 225 A - sem componentes</t>
  </si>
  <si>
    <t>Painel monobloco autoportante em chapa de aço de 2,0 mm de espessura, com proteção mínima IP 54 - sem componentes</t>
  </si>
  <si>
    <t>Barramento de cobre nu</t>
  </si>
  <si>
    <t>Base de fusível NH até 125 A, com fusível</t>
  </si>
  <si>
    <t>Disjuntor termomagnético, tripolar 220/380 V, corrente de 10 A até 50 A</t>
  </si>
  <si>
    <t>Disjuntor termomagnético, tripolar 220/380 V, corrente de 60 A até 100 A</t>
  </si>
  <si>
    <t>Disjuntor série universal, em caixa moldada, térmico e magnético fixos, bipolar 480 V, corrente de 60 A até 100 A</t>
  </si>
  <si>
    <t>Disjuntor série universal, em caixa moldada, térmico fixo e magnético ajustável, tripolar 600 V, corrente de 300 A até 400 A</t>
  </si>
  <si>
    <t>Mini-disjuntor termomagnético, unipolar 127/220 V, corrente de 10 A até 32 A</t>
  </si>
  <si>
    <t>Mini-disjuntor termomagnético, bipolar 220/380 V, corrente de 10 A até 32 A</t>
  </si>
  <si>
    <t>Mini-disjuntor termomagnético, bipolar 220/380 V, corrente de 40 A até 50 A</t>
  </si>
  <si>
    <t>Mini-disjuntor termomagnético, tripolar 220/380 V, corrente de 10 A até 32 A</t>
  </si>
  <si>
    <t>Transformador de corrente 200-5 A até 600-5 A, janela</t>
  </si>
  <si>
    <t>Isolador em epóxi de 1 kV para barramento</t>
  </si>
  <si>
    <t>Barra de neutro e/ou terra</t>
  </si>
  <si>
    <t>Inversor de frequência para variação de velocidade em motores, potência de 0,25 a 20 cv</t>
  </si>
  <si>
    <t>Capacitor de potência trifásico de 10 kVAr, 220 V/60 Hz, para correção de fator de potência</t>
  </si>
  <si>
    <t>Transformador monofásico de comando de 200 VA classe 0,6 kV, a seco</t>
  </si>
  <si>
    <t>Supressor de surto monofásico, Neutro-Terra, In &gt; ou = 20 kA, Imax. de surto de 65 até 80 kA</t>
  </si>
  <si>
    <t>Eletroduto de PVC rígido roscável de 3/4´ - com acessórios</t>
  </si>
  <si>
    <t>Eletroduto de PVC rígido roscável de 1´ - com acessórios</t>
  </si>
  <si>
    <t>Eletroduto de PVC rígido roscável de 1 1/2´ - com acessórios</t>
  </si>
  <si>
    <t>Eletroduto de PVC rígido roscável de 2´ - com acessórios</t>
  </si>
  <si>
    <t>Vergalhão com rosca, porca e arruela de diâmetro 3/8´ (tirante)</t>
  </si>
  <si>
    <t>Eletroduto de PVC corrugado flexível leve, diâmetro externo de 32 mm</t>
  </si>
  <si>
    <t>Eletrocalha perfurada galvanizada a fogo, 150x100mm, com acessórios</t>
  </si>
  <si>
    <t>Tampa de encaixe para eletrocalha, galvanizada a fogo, L= 150mm</t>
  </si>
  <si>
    <t>Cabo de cobre de 1,5 mm², isolamento 0,6/1 kV - isolação em PVC 70°C</t>
  </si>
  <si>
    <t>Cabo de cobre nu, têmpera mole, classe 2, de 35 mm²</t>
  </si>
  <si>
    <t>Cabo de cobre nu, têmpera mole, classe 2, de 95 mm²</t>
  </si>
  <si>
    <t>Terminal de pressão/compressão para cabo de 6 até 10 mm²</t>
  </si>
  <si>
    <t>Terminal de pressão/compressão para cabo de 35 mm²</t>
  </si>
  <si>
    <t>Terminal de pressão/compressão para cabo de 50 mm²</t>
  </si>
  <si>
    <t>Terminal de pressão/compressão para cabo de 70 mm²</t>
  </si>
  <si>
    <t>Terminal de pressão/compressão para cabo de 95 mm²</t>
  </si>
  <si>
    <t>Terminal de pressão/compressão para cabo de 150 mm²</t>
  </si>
  <si>
    <t>Cabo para rede U/UTP 23 AWG com 4 pares - categoria 6A</t>
  </si>
  <si>
    <t>Tomada RJ 11 para telefone, sem placa</t>
  </si>
  <si>
    <t>Tomada RJ 45 para rede de dados, com placa</t>
  </si>
  <si>
    <t>Tomada 2P+T de 10 A - 250 V, completa</t>
  </si>
  <si>
    <t>Tomada 2P+T de 20 A - 250 V, completa</t>
  </si>
  <si>
    <t>Interruptor com 1 tecla simples e placa</t>
  </si>
  <si>
    <t>Interruptor com 2 teclas simples e placa</t>
  </si>
  <si>
    <t>Caixa em PVC de 4´ x 2´</t>
  </si>
  <si>
    <t>Caixa em PVC de 4´ x 4´</t>
  </si>
  <si>
    <t>Contator de potência 9 A - 2na+2nf</t>
  </si>
  <si>
    <t>Contator de potência 12 A - 2na+2nf</t>
  </si>
  <si>
    <t>Contator auxiliar - 4na+4nf</t>
  </si>
  <si>
    <t>Chave comutadora para amperímetro</t>
  </si>
  <si>
    <t>Chave comutadora para voltímetro</t>
  </si>
  <si>
    <t>Voltímetro de ferro móvel de 96 x 96 mm, escalas variáveis de 0/150 V, 0/250 V, 0/300 V, 0/500 V e 0/600 V</t>
  </si>
  <si>
    <t>Sinalizador com lâmpada</t>
  </si>
  <si>
    <t>Botoeira de comando liga-desliga, sem sinalização</t>
  </si>
  <si>
    <t>Luminária triangular de sobrepor tipo arandela para fluorescente compacta de 15/20/23W</t>
  </si>
  <si>
    <t>Luminária redonda de embutir com refletor em alumínio jateado e difusor em vidro para 2 lâmpadas fluorescentes compactas duplas de 18/26W</t>
  </si>
  <si>
    <t>Luminária quadrada de embutir tipo calha fechada, com difusor plano em acrílico, para 4 lâmpadas fluorescentes tubulares de 14/16/18 W</t>
  </si>
  <si>
    <t>Conector olhal cabo/haste de 5/8´</t>
  </si>
  <si>
    <t>Haste de aterramento de 5/8´ x 3,00 m</t>
  </si>
  <si>
    <t>Caixa de inspeção do terra cilíndrica em PVC rígido, diâmetro de 300 mm - h= 250 mm</t>
  </si>
  <si>
    <t>Bacia sifonada de louça sem tampa - 6 litros</t>
  </si>
  <si>
    <t>Lavatório de louça sem coluna</t>
  </si>
  <si>
    <t>Mictório de louça sifonado auto aspirante</t>
  </si>
  <si>
    <t>Tanque de louça com coluna de 30 litros</t>
  </si>
  <si>
    <t>Cuba de louça de embutir redonda</t>
  </si>
  <si>
    <t>Tampo/bancada em granito com espessura de 3 cm</t>
  </si>
  <si>
    <t>Torneira longa sem rosca para uso geral, em latão fundido cromado</t>
  </si>
  <si>
    <t>Aparelho misturador de parede, para pia, com bica móvel, acabamento cromado</t>
  </si>
  <si>
    <t>Torneira de parede acionamento hidromecânico, em latão cromado, DN= 1/2´ ou 3/4´</t>
  </si>
  <si>
    <t>Cuba em aço inoxidável simples de 700x600x450mm</t>
  </si>
  <si>
    <t>Sifão plástico sanfonado universal de 1´</t>
  </si>
  <si>
    <t>Tampa de plástico para bacia sanitária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</si>
  <si>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</si>
  <si>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</si>
  <si>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</si>
  <si>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</si>
  <si>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</si>
  <si>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</si>
  <si>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</si>
  <si>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</si>
  <si>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</si>
  <si>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</si>
  <si>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´R´. DN= 150 mm, inclusive conexões</t>
  </si>
  <si>
    <t>Tubo de cobre classe E, DN= 42mm (1 1/2´), inclusive conexões</t>
  </si>
  <si>
    <t>Tubo de aço carbono preto sem costura Schedule 40, DN= 2 1/2´ - inclusive conexões</t>
  </si>
  <si>
    <t>Registro de gaveta em latão fundido sem acabamento, DN= 3/4´</t>
  </si>
  <si>
    <t>Registro de gaveta em latão fundido sem acabamento, DN= 1 1/2´</t>
  </si>
  <si>
    <t>Registro de gaveta em latão fundido sem acabamento, DN= 2´</t>
  </si>
  <si>
    <t>Registro de gaveta em latão fundido sem acabamento, DN= 2 1/2´</t>
  </si>
  <si>
    <t>Registro de gaveta em latão fundido sem acabamento, DN= 3´</t>
  </si>
  <si>
    <t>Registro de gaveta em latão fundido sem acabamento, DN= 4´</t>
  </si>
  <si>
    <t>Registro de pressão em latão fundido sem acabamento, DN= 3/4´</t>
  </si>
  <si>
    <t>Registro de gaveta em latão fundido cromado com canopla, DN= 3/4´ - linha especial</t>
  </si>
  <si>
    <t>Registro de gaveta em latão fundido cromado com canopla, DN= 1 1/4´ - linha especial</t>
  </si>
  <si>
    <t>Válvula de descarga antivandalismo, DN= 1 1/2´</t>
  </si>
  <si>
    <t>Válvula de mictório antivandalismo, DN= 3/4´</t>
  </si>
  <si>
    <t>Caixa sifonada de PVC rígido de 100 x 100 x 50 mm, com grelha</t>
  </si>
  <si>
    <t>Ralo sifonado em ferro fundido de 150 x 240 x 75 mm, com grelha</t>
  </si>
  <si>
    <t>Grelha pré-moldada em concreto, com furos redondos, 79,5 x 24,5 x 8 cm</t>
  </si>
  <si>
    <t>Abrigo de hidrante de 2 1/2´ completo - inclusive mangueira de 30 m (2 x 15 m)</t>
  </si>
  <si>
    <t>Acionador manual tipo quebra vidro, em caixa plástica</t>
  </si>
  <si>
    <t>Bloco autônomo de iluminação de emergência com autonomia mínima de 1 hora, equipado com 2 lâmpadas de 11 W</t>
  </si>
  <si>
    <t>Sirene tipo corneta de 12 V</t>
  </si>
  <si>
    <t>Extintor manual de água pressurizada - capacidade de 10 litros</t>
  </si>
  <si>
    <t>Extintor manual de pó químico seco ABC - capacidade de 4 kg</t>
  </si>
  <si>
    <t>Reassentamento de pavimentação em lajota de concreto, espessura 6 cm, com rejunte em areia</t>
  </si>
  <si>
    <t>Limpeza final da obra</t>
  </si>
  <si>
    <t>Locação de duto coletor de entulho</t>
  </si>
  <si>
    <t>Duto em chapa de aço galvanizado</t>
  </si>
  <si>
    <t>Coifa em aço inoxidável com filtro e exaustor axial - área até 3,00 m²</t>
  </si>
  <si>
    <t>Coifa em aço inoxidável com filtro e exaustor axial - área de 3,01 até 7,50 m²</t>
  </si>
  <si>
    <t>Câmara frigorífica para resfriados</t>
  </si>
  <si>
    <t>Placa de identificação em acrílico com texto em vinil</t>
  </si>
  <si>
    <t>OBRA:</t>
  </si>
  <si>
    <t xml:space="preserve">LOCAL:                    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</si>
  <si>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</si>
  <si>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</si>
  <si>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</si>
  <si>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</si>
  <si>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</si>
  <si>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</si>
  <si>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</si>
  <si>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TOTAL GERAL</t>
  </si>
  <si>
    <t>LOCAL: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</si>
  <si>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</si>
  <si>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</si>
  <si>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</si>
  <si>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</si>
  <si>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</si>
  <si>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</si>
  <si>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</si>
  <si>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</si>
  <si>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</si>
  <si>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</si>
  <si>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</si>
  <si>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Projeto executivo de instalações elétricas em formato A1</t>
  </si>
  <si>
    <t>01.23.020</t>
  </si>
  <si>
    <t>01.23.040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</si>
  <si>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</si>
  <si>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</si>
  <si>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</si>
  <si>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</si>
  <si>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</si>
  <si>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02.03.060</t>
  </si>
  <si>
    <t>02.03.080</t>
  </si>
  <si>
    <t>02.03.120</t>
  </si>
  <si>
    <t>02.05.060</t>
  </si>
  <si>
    <t>02.08.020</t>
  </si>
  <si>
    <t>03.01.200</t>
  </si>
  <si>
    <t>03.02.040</t>
  </si>
  <si>
    <t>03.03.020</t>
  </si>
  <si>
    <t>03.03.060</t>
  </si>
  <si>
    <t>03.04.020</t>
  </si>
  <si>
    <t>03.08.040</t>
  </si>
  <si>
    <t>03.09.020</t>
  </si>
  <si>
    <t>03.09.040</t>
  </si>
  <si>
    <t>04.09.020</t>
  </si>
  <si>
    <t>04.11.020</t>
  </si>
  <si>
    <t>04.11.030</t>
  </si>
  <si>
    <t>04.14.040</t>
  </si>
  <si>
    <t>04.30.040</t>
  </si>
  <si>
    <t>04.30.080</t>
  </si>
  <si>
    <t>04.40.050</t>
  </si>
  <si>
    <t>05.07.040</t>
  </si>
  <si>
    <t>05.07.070</t>
  </si>
  <si>
    <t>07.01.020</t>
  </si>
  <si>
    <t>07.01.120</t>
  </si>
  <si>
    <t>07.10.020</t>
  </si>
  <si>
    <t>07.12.020</t>
  </si>
  <si>
    <t>09.01.020</t>
  </si>
  <si>
    <t>09.01.030</t>
  </si>
  <si>
    <t>10.01.040</t>
  </si>
  <si>
    <t>10.01.060</t>
  </si>
  <si>
    <t>11.01.130</t>
  </si>
  <si>
    <t>11.01.160</t>
  </si>
  <si>
    <t>11.16</t>
  </si>
  <si>
    <t>11.16.020</t>
  </si>
  <si>
    <t>11.16.040</t>
  </si>
  <si>
    <t>11.16.060</t>
  </si>
  <si>
    <t>11.18</t>
  </si>
  <si>
    <t>11.18.020</t>
  </si>
  <si>
    <t>11.18.040</t>
  </si>
  <si>
    <t>11.18.060</t>
  </si>
  <si>
    <t>11.20</t>
  </si>
  <si>
    <t>11.20.130</t>
  </si>
  <si>
    <t>12.01.060</t>
  </si>
  <si>
    <t>12.12</t>
  </si>
  <si>
    <t>12.14</t>
  </si>
  <si>
    <t>14.01.050</t>
  </si>
  <si>
    <t>14.02.040</t>
  </si>
  <si>
    <t>14.10</t>
  </si>
  <si>
    <t>14.20.010</t>
  </si>
  <si>
    <t>14.30.070</t>
  </si>
  <si>
    <t>14.30.160</t>
  </si>
  <si>
    <t>15.03.030</t>
  </si>
  <si>
    <t>16.12.200</t>
  </si>
  <si>
    <t>16.13.060</t>
  </si>
  <si>
    <t>17.01.020</t>
  </si>
  <si>
    <t>17.02.020</t>
  </si>
  <si>
    <t>17.02.140</t>
  </si>
  <si>
    <t>17.02.220</t>
  </si>
  <si>
    <t>17.03.040</t>
  </si>
  <si>
    <t>17.40.010</t>
  </si>
  <si>
    <t>18.07.160</t>
  </si>
  <si>
    <t>18.07.210</t>
  </si>
  <si>
    <t>19.01.060</t>
  </si>
  <si>
    <t>21.20.410</t>
  </si>
  <si>
    <t>22.02.010</t>
  </si>
  <si>
    <t>22.02.100</t>
  </si>
  <si>
    <t>23.04.600</t>
  </si>
  <si>
    <t>23.04.610</t>
  </si>
  <si>
    <t>23.04.620</t>
  </si>
  <si>
    <t>24.01.280</t>
  </si>
  <si>
    <t>24.03.200</t>
  </si>
  <si>
    <t>24.04.300</t>
  </si>
  <si>
    <t>24.06.030</t>
  </si>
  <si>
    <t>24.08.020</t>
  </si>
  <si>
    <t>25.01.020</t>
  </si>
  <si>
    <t>26.01.080</t>
  </si>
  <si>
    <t>26.04.030</t>
  </si>
  <si>
    <t>28.01.171</t>
  </si>
  <si>
    <t>Mola aérea para porta, com esforço acima de 60 kg até 80 kg</t>
  </si>
  <si>
    <t>28.01.550</t>
  </si>
  <si>
    <t>Fechadura com maçaneta tipo alavanca em aço inoxidável, para porta externa</t>
  </si>
  <si>
    <t>30.04.030</t>
  </si>
  <si>
    <t>30.04.070</t>
  </si>
  <si>
    <t>32.06.030</t>
  </si>
  <si>
    <t>32.07.230</t>
  </si>
  <si>
    <t>32.07.240</t>
  </si>
  <si>
    <t>32.11.150</t>
  </si>
  <si>
    <t>32.11.290</t>
  </si>
  <si>
    <t>32.11.330</t>
  </si>
  <si>
    <t>32.15.240</t>
  </si>
  <si>
    <t>33.01.280</t>
  </si>
  <si>
    <t>33.02.080</t>
  </si>
  <si>
    <t>33.06.020</t>
  </si>
  <si>
    <t>33.10.010</t>
  </si>
  <si>
    <t>33.10.050</t>
  </si>
  <si>
    <t>34.05.080</t>
  </si>
  <si>
    <t>34.05.170</t>
  </si>
  <si>
    <t>34.05.290</t>
  </si>
  <si>
    <t>36.04.010</t>
  </si>
  <si>
    <t>36.05.100</t>
  </si>
  <si>
    <t>36.07.060</t>
  </si>
  <si>
    <t>36.08.290</t>
  </si>
  <si>
    <t>Grupo gerador com potência de 563/513 kVA, variação de + ou - 10% - completo</t>
  </si>
  <si>
    <t>37.04.260</t>
  </si>
  <si>
    <t>37.04.270</t>
  </si>
  <si>
    <t>37.04.290</t>
  </si>
  <si>
    <t>37.04.300</t>
  </si>
  <si>
    <t>37.06.010</t>
  </si>
  <si>
    <t>37.10.010</t>
  </si>
  <si>
    <t>37.11.060</t>
  </si>
  <si>
    <t>37.13.650</t>
  </si>
  <si>
    <t>37.13.660</t>
  </si>
  <si>
    <t>37.13.690</t>
  </si>
  <si>
    <t>37.13.720</t>
  </si>
  <si>
    <t>37.13.800</t>
  </si>
  <si>
    <t>37.13.840</t>
  </si>
  <si>
    <t>37.13.850</t>
  </si>
  <si>
    <t>37.13.880</t>
  </si>
  <si>
    <t>37.17.090</t>
  </si>
  <si>
    <t>37.19.020</t>
  </si>
  <si>
    <t>37.20.010</t>
  </si>
  <si>
    <t>37.20.030</t>
  </si>
  <si>
    <t>37.20.080</t>
  </si>
  <si>
    <t>37.20.190</t>
  </si>
  <si>
    <t>37.21.010</t>
  </si>
  <si>
    <t>37.22.010</t>
  </si>
  <si>
    <t>37.24.040</t>
  </si>
  <si>
    <t>38.01.040</t>
  </si>
  <si>
    <t>38.01.060</t>
  </si>
  <si>
    <t>38.01.100</t>
  </si>
  <si>
    <t>38.01.120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</si>
  <si>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</si>
  <si>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</si>
  <si>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</si>
  <si>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</si>
  <si>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</si>
  <si>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</si>
  <si>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</si>
  <si>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38.05.040</t>
  </si>
  <si>
    <t>38.05.060</t>
  </si>
  <si>
    <t>38.07.200</t>
  </si>
  <si>
    <t>38.07.300</t>
  </si>
  <si>
    <t>38.19.040</t>
  </si>
  <si>
    <t>38.22.120</t>
  </si>
  <si>
    <t>38.22.630</t>
  </si>
  <si>
    <t>39.03.160</t>
  </si>
  <si>
    <t>39.04.070</t>
  </si>
  <si>
    <t>39.04.120</t>
  </si>
  <si>
    <t>39.10.060</t>
  </si>
  <si>
    <t>39.10.130</t>
  </si>
  <si>
    <t>39.10.160</t>
  </si>
  <si>
    <t>39.10.200</t>
  </si>
  <si>
    <t>39.10.240</t>
  </si>
  <si>
    <t>39.10.250</t>
  </si>
  <si>
    <t>39.18.120</t>
  </si>
  <si>
    <t>39.26.010</t>
  </si>
  <si>
    <t>39.26.020</t>
  </si>
  <si>
    <t>39.26.030</t>
  </si>
  <si>
    <t>39.26.040</t>
  </si>
  <si>
    <t>39.26.050</t>
  </si>
  <si>
    <t>39.26.080</t>
  </si>
  <si>
    <t>39.26.090</t>
  </si>
  <si>
    <t>39.26.100</t>
  </si>
  <si>
    <t>39.26.110</t>
  </si>
  <si>
    <t>40.04.090</t>
  </si>
  <si>
    <t>40.04.450</t>
  </si>
  <si>
    <t>40.04.460</t>
  </si>
  <si>
    <t>40.05.020</t>
  </si>
  <si>
    <t>40.05.040</t>
  </si>
  <si>
    <t>40.07.010</t>
  </si>
  <si>
    <t>40.07.020</t>
  </si>
  <si>
    <t>40.10.020</t>
  </si>
  <si>
    <t>40.10.040</t>
  </si>
  <si>
    <t>40.10.500</t>
  </si>
  <si>
    <t>40.10.510</t>
  </si>
  <si>
    <t>40.10.520</t>
  </si>
  <si>
    <t>40.11.240</t>
  </si>
  <si>
    <t>40.13.010</t>
  </si>
  <si>
    <t>40.13.040</t>
  </si>
  <si>
    <t>40.14.010</t>
  </si>
  <si>
    <t>40.14.030</t>
  </si>
  <si>
    <t>40.20.050</t>
  </si>
  <si>
    <t>40.20.100</t>
  </si>
  <si>
    <t>41.14.670</t>
  </si>
  <si>
    <t>41.14.730</t>
  </si>
  <si>
    <t>41.14.770</t>
  </si>
  <si>
    <t>42.05.160</t>
  </si>
  <si>
    <t>42.05.210</t>
  </si>
  <si>
    <t>42.05.310</t>
  </si>
  <si>
    <t>43.02.180</t>
  </si>
  <si>
    <t>43.05.030</t>
  </si>
  <si>
    <t>44.01.050</t>
  </si>
  <si>
    <t>44.01.100</t>
  </si>
  <si>
    <t>44.01.200</t>
  </si>
  <si>
    <t>44.01.310</t>
  </si>
  <si>
    <t>44.01.850</t>
  </si>
  <si>
    <t>44.02.060</t>
  </si>
  <si>
    <t>44.03.450</t>
  </si>
  <si>
    <t>44.03.500</t>
  </si>
  <si>
    <t>44.03.640</t>
  </si>
  <si>
    <t>44.06.570</t>
  </si>
  <si>
    <t>44.20.010</t>
  </si>
  <si>
    <t>44.20.280</t>
  </si>
  <si>
    <t>45.02.040</t>
  </si>
  <si>
    <t>46.01.020</t>
  </si>
  <si>
    <t>46.01.030</t>
  </si>
  <si>
    <t>46.01.040</t>
  </si>
  <si>
    <t>46.01.050</t>
  </si>
  <si>
    <t>46.01.060</t>
  </si>
  <si>
    <t>46.01.070</t>
  </si>
  <si>
    <t>46.02.010</t>
  </si>
  <si>
    <t>46.02.050</t>
  </si>
  <si>
    <t>46.02.060</t>
  </si>
  <si>
    <t>46.02.070</t>
  </si>
  <si>
    <t>46.03.060</t>
  </si>
  <si>
    <t>46.05.020</t>
  </si>
  <si>
    <t>46.05.040</t>
  </si>
  <si>
    <t>46.08.010</t>
  </si>
  <si>
    <t>46.08.070</t>
  </si>
  <si>
    <t>46.08.080</t>
  </si>
  <si>
    <t>46.10.230</t>
  </si>
  <si>
    <t>46.27.100</t>
  </si>
  <si>
    <t>47.01.020</t>
  </si>
  <si>
    <t>47.01.050</t>
  </si>
  <si>
    <t>47.01.060</t>
  </si>
  <si>
    <t>47.01.070</t>
  </si>
  <si>
    <t>47.01.080</t>
  </si>
  <si>
    <t>47.01.090</t>
  </si>
  <si>
    <t>47.01.130</t>
  </si>
  <si>
    <t>47.02.020</t>
  </si>
  <si>
    <t>47.02.040</t>
  </si>
  <si>
    <t>47.04.050</t>
  </si>
  <si>
    <t>47.04.090</t>
  </si>
  <si>
    <t>49.03.020</t>
  </si>
  <si>
    <t>49.05.040</t>
  </si>
  <si>
    <t>49.06.190</t>
  </si>
  <si>
    <t>49.06.560</t>
  </si>
  <si>
    <t>50.01.330</t>
  </si>
  <si>
    <t>50.05.170</t>
  </si>
  <si>
    <t>50.05.260</t>
  </si>
  <si>
    <t>50.05.280</t>
  </si>
  <si>
    <t>50.10.100</t>
  </si>
  <si>
    <t>50.10.110</t>
  </si>
  <si>
    <t>50.10.140</t>
  </si>
  <si>
    <t>54.20.120</t>
  </si>
  <si>
    <t>55.01.020</t>
  </si>
  <si>
    <t>55.10.030</t>
  </si>
  <si>
    <t>61.14.050</t>
  </si>
  <si>
    <t>61.14.100</t>
  </si>
  <si>
    <t>Ventilador centrífugo de dupla aspiração "limite-load", vazão 20.000 m³/h, pressão 50 mmCA - 380/660 V / 60 Hz</t>
  </si>
  <si>
    <t>61.20.450</t>
  </si>
  <si>
    <t>62.20.330</t>
  </si>
  <si>
    <t>62.20.340</t>
  </si>
  <si>
    <t>65.01.210</t>
  </si>
  <si>
    <t>66.08.131</t>
  </si>
  <si>
    <t>Monitor LCD ou LED colorido, tela plana de 21,5"</t>
  </si>
  <si>
    <t>97.02.190</t>
  </si>
  <si>
    <t>Divisória em placas de gesso acartonado, resistência ao fogo 60 minutos, espessura 120/90mm - 1RF / 1RF LM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</si>
  <si>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</si>
  <si>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</si>
  <si>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- 120 x 210 cm</t>
  </si>
  <si>
    <t>24.02.058</t>
  </si>
  <si>
    <t>Porta corta-fogo classe P.120 de 90 x 210 cm, com uma folha de abrir, completa</t>
  </si>
  <si>
    <t>Extintor manual de gás carbônico 5 BC - capacidade de 6 kg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</si>
  <si>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</si>
  <si>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</si>
  <si>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</si>
  <si>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</si>
  <si>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</si>
  <si>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</si>
  <si>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</si>
  <si>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61.10.530</t>
  </si>
  <si>
    <t>Difusor de insuflação de ar tipo direcional, medindo 30 x 30 cm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</si>
  <si>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</si>
  <si>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</si>
  <si>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</si>
  <si>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</si>
  <si>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Caixa ventiladora com ventilador centrífugo, vazão 8.800 m³/h, pressão 35 mmCA - 220/380 V / 60Hz</t>
  </si>
  <si>
    <t>66.08.061</t>
  </si>
  <si>
    <t>Mesa controladora híbrida para até 32 câmeras IPs com teclado e joystick, compatível com sistema de CFTV, IP ou analógico</t>
  </si>
  <si>
    <t>01.23.100</t>
  </si>
  <si>
    <t>Demolição de concreto armado com preservação de armadura, para reforço e recuperação estrutural</t>
  </si>
  <si>
    <t>Demolição manual de argamassa regularizante, isolante ou protetora e papel Kraft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</si>
  <si>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</si>
  <si>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</si>
  <si>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Para-raios de distribuição, classe 15 kV/10 kA, completo, encapsulado com polímero</t>
  </si>
  <si>
    <t>Dispositivo diferencial residual de 63 A x 30 mA - 4 polos</t>
  </si>
  <si>
    <t>Régua de bornes para 9 polos de 600 V / 50 A</t>
  </si>
  <si>
    <t>37.24.032</t>
  </si>
  <si>
    <t>Supressor de surto monofásico, Fase-Terra, In &gt; ou = 20 kA, Imax. de surto de 50 até 80 Ka</t>
  </si>
  <si>
    <t>40.04.096</t>
  </si>
  <si>
    <t>Minicontator auxiliar - 4na</t>
  </si>
  <si>
    <t>Contator auxiliar - 2na+2nf</t>
  </si>
  <si>
    <t>Entrada completa de gás GLP com 2 cilindros de 45 kg</t>
  </si>
  <si>
    <t>46.21.056</t>
  </si>
  <si>
    <t>Tubo de cobre flexível, espessura 1/32" - diâmetro 5/8", inclusive conexões</t>
  </si>
  <si>
    <t>49.01.016</t>
  </si>
  <si>
    <t>Damper corta fogo (DCF) tipo comporta, com elemento fusível e chave fim de curso.</t>
  </si>
  <si>
    <t>66.02.560</t>
  </si>
  <si>
    <t>Controlador de acesso com identificação por impressão digital (biometria) e software de gerenciamento</t>
  </si>
  <si>
    <t>21.03.151</t>
  </si>
  <si>
    <t>Cantoneira de sobrepor em PVC de 4 x 4 cm</t>
  </si>
  <si>
    <t>28.01.146</t>
  </si>
  <si>
    <t>Fechadura eletromagnética para capacidade de atraque de 150 kgf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</si>
  <si>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</si>
  <si>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</si>
  <si>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</si>
  <si>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</si>
  <si>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</si>
  <si>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</si>
  <si>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</si>
  <si>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</si>
  <si>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</si>
  <si>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</si>
  <si>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</si>
  <si>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</si>
  <si>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</si>
  <si>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</si>
  <si>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39.21.201</t>
  </si>
  <si>
    <t>Cabo de cobre flexível de 2 x 2,5 mm², isolamento 0,6/1 kV - isolação HEPR 90°C</t>
  </si>
  <si>
    <t>Cabo de cobre flexível de 1,5 mm², isolamento 0,6/1 kV - isolação HEPR 90°C - baixa emissão de fumaça e gases</t>
  </si>
  <si>
    <t>Cabo de cobre flexível de 2,5 mm², isolamento 0,6/1 kV - isolação HEPR 90°C - baixa emissão de fumaça e gases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</si>
  <si>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</si>
  <si>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</si>
  <si>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10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</si>
  <si>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</si>
  <si>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</si>
  <si>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</si>
  <si>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</si>
  <si>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Tubo PVC rígido, tipo Coletor Esgoto, junta elástica, DN= 100 mm, inclusive conexões</t>
  </si>
  <si>
    <t>Tubo PVC rígido, tipo Coletor Esgoto, junta elástica, DN= 150 mm, inclusive conexões</t>
  </si>
  <si>
    <t>66.08.042</t>
  </si>
  <si>
    <t>Câmera fixa compacta de 1/3", colorida, com lente varifocal, para áreas internas e externas</t>
  </si>
  <si>
    <t>Cotação</t>
  </si>
  <si>
    <t>1.1</t>
  </si>
  <si>
    <t>2.4</t>
  </si>
  <si>
    <t>1.2</t>
  </si>
  <si>
    <t>1.3</t>
  </si>
  <si>
    <t>1.4</t>
  </si>
  <si>
    <t>1.5</t>
  </si>
  <si>
    <t>1.6</t>
  </si>
  <si>
    <t>6.1</t>
  </si>
  <si>
    <t>Demolição, Transporte e Serviço em Solo</t>
  </si>
  <si>
    <t>Início, apoio e administração da obra</t>
  </si>
  <si>
    <t xml:space="preserve">Serviço técnico especializado </t>
  </si>
  <si>
    <t>Alvenaria e elemento divisor</t>
  </si>
  <si>
    <t>Revestimentos</t>
  </si>
  <si>
    <t>Impermeabilização, proteção e junta</t>
  </si>
  <si>
    <t>Pintura</t>
  </si>
  <si>
    <t>Instalações Elétricas, Elétricas Especiais</t>
  </si>
  <si>
    <t>Limpeza e arremate</t>
  </si>
  <si>
    <t>Instalações Hidráulicas</t>
  </si>
  <si>
    <t>12.1</t>
  </si>
  <si>
    <t>12.2</t>
  </si>
  <si>
    <t>12.3</t>
  </si>
  <si>
    <t>12.4</t>
  </si>
  <si>
    <t>12.5</t>
  </si>
  <si>
    <t>12.6</t>
  </si>
  <si>
    <t>13.0</t>
  </si>
  <si>
    <t>% do  Item</t>
  </si>
  <si>
    <t>1.0</t>
  </si>
  <si>
    <t>2.0</t>
  </si>
  <si>
    <t>3.0</t>
  </si>
  <si>
    <t>4.0</t>
  </si>
  <si>
    <t>6.0</t>
  </si>
  <si>
    <t>7.0</t>
  </si>
  <si>
    <t>8.0</t>
  </si>
  <si>
    <t>9.0</t>
  </si>
  <si>
    <t>10.0</t>
  </si>
  <si>
    <t>11.0</t>
  </si>
  <si>
    <t>12.0</t>
  </si>
  <si>
    <t>14.0</t>
  </si>
  <si>
    <t>Mês 9</t>
  </si>
  <si>
    <t>Mês 10</t>
  </si>
  <si>
    <t>Esquadrias, Portas, Marcenaria, Vidros, Corrimão, alambrados, e equip. metálicos</t>
  </si>
  <si>
    <t>Fundação e estrutura</t>
  </si>
  <si>
    <t>2.1</t>
  </si>
  <si>
    <t>2.2</t>
  </si>
  <si>
    <t>2.3</t>
  </si>
  <si>
    <t>5.0</t>
  </si>
  <si>
    <t>5.1</t>
  </si>
  <si>
    <t>5.2</t>
  </si>
  <si>
    <t>5.3</t>
  </si>
  <si>
    <t>6.2</t>
  </si>
  <si>
    <t>7.1</t>
  </si>
  <si>
    <t>7.2</t>
  </si>
  <si>
    <t>8.1</t>
  </si>
  <si>
    <t>9.1</t>
  </si>
  <si>
    <t>13.1</t>
  </si>
  <si>
    <t>12.7</t>
  </si>
  <si>
    <t>6.3</t>
  </si>
  <si>
    <t>8.2</t>
  </si>
  <si>
    <t>8.4</t>
  </si>
  <si>
    <t>8.5</t>
  </si>
  <si>
    <t>8.6</t>
  </si>
  <si>
    <t>8.7</t>
  </si>
  <si>
    <t>8.8</t>
  </si>
  <si>
    <t>8.9</t>
  </si>
  <si>
    <t>8.10</t>
  </si>
  <si>
    <t>8.14</t>
  </si>
  <si>
    <t>8.15</t>
  </si>
  <si>
    <t>8.16</t>
  </si>
  <si>
    <t>8.17</t>
  </si>
  <si>
    <t>12.8</t>
  </si>
  <si>
    <t>12.9</t>
  </si>
  <si>
    <t>12.10</t>
  </si>
  <si>
    <t>12.11</t>
  </si>
  <si>
    <t>12.13</t>
  </si>
  <si>
    <t>12.15</t>
  </si>
  <si>
    <t>12.16</t>
  </si>
  <si>
    <t>13.3</t>
  </si>
  <si>
    <t>13.4</t>
  </si>
  <si>
    <t>14.1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</si>
  <si>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</si>
  <si>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</si>
  <si>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</si>
  <si>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</si>
  <si>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</si>
  <si>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</si>
  <si>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</si>
  <si>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</si>
  <si>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</si>
  <si>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</si>
  <si>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</si>
  <si>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</si>
  <si>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</si>
  <si>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</si>
  <si>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</si>
  <si>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11.17</t>
  </si>
  <si>
    <t>11.19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</si>
  <si>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</si>
  <si>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</si>
  <si>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</si>
  <si>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</si>
  <si>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</si>
  <si>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</si>
  <si>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</si>
  <si>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</si>
  <si>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</si>
  <si>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</si>
  <si>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</si>
  <si>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</si>
  <si>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</si>
  <si>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</si>
  <si>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</si>
  <si>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</si>
  <si>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</si>
  <si>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</si>
  <si>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</si>
  <si>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</si>
  <si>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</si>
  <si>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</si>
  <si>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</si>
  <si>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</si>
  <si>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</si>
  <si>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</si>
  <si>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</si>
  <si>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</si>
  <si>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</si>
  <si>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</si>
  <si>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</si>
  <si>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</si>
  <si>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</si>
  <si>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</si>
  <si>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</si>
  <si>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</si>
  <si>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</si>
  <si>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</si>
  <si>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</si>
  <si>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</si>
  <si>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</si>
  <si>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</si>
  <si>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</si>
  <si>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</si>
  <si>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</si>
  <si>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</si>
  <si>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</si>
  <si>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</si>
  <si>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</si>
  <si>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</si>
  <si>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2.5</t>
  </si>
  <si>
    <t>ACUMULADO</t>
  </si>
  <si>
    <t>9.2</t>
  </si>
  <si>
    <t>9.3</t>
  </si>
  <si>
    <t>01.17.031</t>
  </si>
  <si>
    <t>01.17.051</t>
  </si>
  <si>
    <t>01.17.071</t>
  </si>
  <si>
    <t>01.17.111</t>
  </si>
  <si>
    <t>01.17.151</t>
  </si>
  <si>
    <t>Projeto executivo de climatização em formato A1</t>
  </si>
  <si>
    <t>02.05.195</t>
  </si>
  <si>
    <t>Balancim elétrico tipo plataforma para transporte vertical, com altura até 60 m</t>
  </si>
  <si>
    <t>14.10.121</t>
  </si>
  <si>
    <t>Alvenaria de bloco de concreto de vedação de 19 x 19 x 39 cm - classe C</t>
  </si>
  <si>
    <t>18.11.052</t>
  </si>
  <si>
    <t>Revestimento em placa cerâmica esmaltada, tipo monoporosa, retangular, assentado e rejuntado com argamassa industrializada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</si>
  <si>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</si>
  <si>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</si>
  <si>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</si>
  <si>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</si>
  <si>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</si>
  <si>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</si>
  <si>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</si>
  <si>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pesado de 3/4´ - com acessórios</t>
  </si>
  <si>
    <t>Eletroduto galvanizado, pesado de 1´ - com acessórios</t>
  </si>
  <si>
    <t>40.10.132</t>
  </si>
  <si>
    <t>Contator de potência 65 A - 2na+2nf</t>
  </si>
  <si>
    <t>41.02.580</t>
  </si>
  <si>
    <t>Lâmpada LED 13,5W, com base E-27, 1400 até 1510lm</t>
  </si>
  <si>
    <t>Tubo galvanizado sem costura schedule 40, DN= 3/4´, inclusive conexões</t>
  </si>
  <si>
    <t>Tubo galvanizado sem costura schedule 40, DN= 2 1/2´, inclusive conexões</t>
  </si>
  <si>
    <t>Tubo galvanizado sem costura schedule 40, DN= 3´, inclusive conexões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</si>
  <si>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</si>
  <si>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</si>
  <si>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</si>
  <si>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</si>
  <si>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</si>
  <si>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</si>
  <si>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</si>
  <si>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</si>
  <si>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</si>
  <si>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</si>
  <si>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</si>
  <si>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</si>
  <si>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</si>
  <si>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</si>
  <si>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</si>
  <si>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</si>
  <si>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</si>
  <si>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</si>
  <si>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</si>
  <si>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</si>
  <si>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</si>
  <si>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</si>
  <si>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</si>
  <si>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</si>
  <si>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</si>
  <si>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</si>
  <si>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</si>
  <si>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</si>
  <si>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</si>
  <si>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</si>
  <si>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</si>
  <si>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</si>
  <si>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</si>
  <si>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</si>
  <si>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</si>
  <si>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</si>
  <si>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</si>
  <si>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</si>
  <si>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</si>
  <si>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</si>
  <si>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</si>
  <si>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</si>
  <si>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</si>
  <si>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</si>
  <si>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</si>
  <si>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</si>
  <si>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</si>
  <si>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</si>
  <si>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61.15.170</t>
  </si>
  <si>
    <t>Transmissor de pressão diferencial, operação de 0 a 750 Pa</t>
  </si>
  <si>
    <t>Módulo de expansão para 4 canais de saída analógica</t>
  </si>
  <si>
    <t>Módulo de expansão para 8 canais de entrada e saída digitais</t>
  </si>
  <si>
    <t>11.46</t>
  </si>
  <si>
    <t>Total</t>
  </si>
  <si>
    <t>Com001</t>
  </si>
  <si>
    <t>Com002</t>
  </si>
  <si>
    <t>5.4</t>
  </si>
  <si>
    <t>8.3</t>
  </si>
  <si>
    <t>8.18</t>
  </si>
  <si>
    <t>8.19</t>
  </si>
  <si>
    <t>1.7</t>
  </si>
  <si>
    <t>2.6</t>
  </si>
  <si>
    <t>2.7</t>
  </si>
  <si>
    <t>2.8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</si>
  <si>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</si>
  <si>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</si>
  <si>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</si>
  <si>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</si>
  <si>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</si>
  <si>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</si>
  <si>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</si>
  <si>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</si>
  <si>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8.20</t>
  </si>
  <si>
    <t>Cot001</t>
  </si>
  <si>
    <t xml:space="preserve">un </t>
  </si>
  <si>
    <t>Com004</t>
  </si>
  <si>
    <t>15.0</t>
  </si>
  <si>
    <t>13.2</t>
  </si>
  <si>
    <t>14.2</t>
  </si>
  <si>
    <t>14.3</t>
  </si>
  <si>
    <t>14.4</t>
  </si>
  <si>
    <t>14.5</t>
  </si>
  <si>
    <t>14.6</t>
  </si>
  <si>
    <t>14.8</t>
  </si>
  <si>
    <t>14.9</t>
  </si>
  <si>
    <t>15.1</t>
  </si>
  <si>
    <t>8.21</t>
  </si>
  <si>
    <t>Com008</t>
  </si>
  <si>
    <t>Equipamentos</t>
  </si>
  <si>
    <t>12.42</t>
  </si>
  <si>
    <t>11.47</t>
  </si>
  <si>
    <t>11.48</t>
  </si>
  <si>
    <t>Locação de container tipo depósito - área mínima de 13,80 m²</t>
  </si>
  <si>
    <t>Remoção de entulho de obra com caçamba metálica - gesso e/ou drywall</t>
  </si>
  <si>
    <t>Armadura em barra de aço CA-50 (A ou B) fyk = 500 MPa</t>
  </si>
  <si>
    <t>Armadura em barra de aço CA-60 (A ou B) fyk = 600 MPa</t>
  </si>
  <si>
    <t>Alvenaria de embasamento em bloco de concreto de 14 x 19 x 39 cm - classe A</t>
  </si>
  <si>
    <t>Divisória sanitária em painel laminado melamínico estrutural com perfis em alumínio, inclusive ferragem completa para vão de porta</t>
  </si>
  <si>
    <t>Telhamento em chapa de aço pré-pintada com epóxi e poliéster, tipo sanduíche, espessura de 0,50 mm, com lã de rocha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</si>
  <si>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</si>
  <si>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Rejuntamento de placa cerâmica extrudada de 9 mm, com argamassa sintética industrializada tricomponente à base de resina epóxi, juntas acima de 3 até 6 mm</t>
  </si>
  <si>
    <t>Peitoril e/ou soleira em granito, espessura de 2 cm e largura até 20 cm</t>
  </si>
  <si>
    <t>Revestimento em placas de alumínio composto "ACM", espessura de 4 mm e acabamento em PVDF</t>
  </si>
  <si>
    <t>Forro em painéis de gesso acartonado, acabamento liso com película em PVC - 625mm x 1250mm, espessura de 9,5mm, removível</t>
  </si>
  <si>
    <t>27.02.041</t>
  </si>
  <si>
    <t>Chapa em policarbonato compacta, cristal, espessura de 10 mm</t>
  </si>
  <si>
    <t>33.10.030</t>
  </si>
  <si>
    <t>Relé de tempo eletrônico de 3 até 30s - 220V - 50/60Hz</t>
  </si>
  <si>
    <t>Amperímetro de ferro móvel de 96x96mm, para ligação em transformador de corrente, escala fixa de 0A/50A até 0A/2,0kA</t>
  </si>
  <si>
    <t>41.02.551</t>
  </si>
  <si>
    <t>Grelha com calha e cesto coletor para piso em aço inoxidável, largura de 20 cm</t>
  </si>
  <si>
    <t>61.15.181</t>
  </si>
  <si>
    <t>61.15.191</t>
  </si>
  <si>
    <t>61.15.196</t>
  </si>
  <si>
    <t>Módulo de expansão para 8 canais de entrada analógica</t>
  </si>
  <si>
    <t>61.15.201</t>
  </si>
  <si>
    <t>Acessórios e outros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</si>
  <si>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</si>
  <si>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</si>
  <si>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</si>
  <si>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</si>
  <si>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</si>
  <si>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</si>
  <si>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</si>
  <si>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</si>
  <si>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</si>
  <si>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</si>
  <si>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</si>
  <si>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</si>
  <si>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</si>
  <si>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</si>
  <si>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</si>
  <si>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</si>
  <si>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</si>
  <si>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</si>
  <si>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</si>
  <si>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</si>
  <si>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</si>
  <si>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</si>
  <si>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Forro e gesso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</si>
  <si>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</si>
  <si>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</si>
  <si>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</si>
  <si>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</si>
  <si>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</si>
  <si>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</si>
  <si>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</si>
  <si>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</si>
  <si>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11.49</t>
  </si>
  <si>
    <t>11.50</t>
  </si>
  <si>
    <t>11.51</t>
  </si>
  <si>
    <t>11.52</t>
  </si>
  <si>
    <t>10.1</t>
  </si>
  <si>
    <t>10.2</t>
  </si>
  <si>
    <t>10.3</t>
  </si>
  <si>
    <t>10.4</t>
  </si>
  <si>
    <t>10.5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</si>
  <si>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</si>
  <si>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</si>
  <si>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</si>
  <si>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</si>
  <si>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</si>
  <si>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</si>
  <si>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</si>
  <si>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</si>
  <si>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</si>
  <si>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</si>
  <si>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</si>
  <si>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</si>
  <si>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</si>
  <si>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</si>
  <si>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</si>
  <si>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</si>
  <si>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</si>
  <si>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</si>
  <si>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</si>
  <si>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</si>
  <si>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</si>
  <si>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</si>
  <si>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</si>
  <si>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</si>
  <si>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</si>
  <si>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7.3</t>
  </si>
  <si>
    <t>verba</t>
  </si>
  <si>
    <t>2.9</t>
  </si>
  <si>
    <t>12.51</t>
  </si>
  <si>
    <t>3.23</t>
  </si>
  <si>
    <t>3.24</t>
  </si>
  <si>
    <t>2.10</t>
  </si>
  <si>
    <t>3.25</t>
  </si>
  <si>
    <t>4.17</t>
  </si>
  <si>
    <t>12.52</t>
  </si>
  <si>
    <t>8.11</t>
  </si>
  <si>
    <t>8.12</t>
  </si>
  <si>
    <t>8.13</t>
  </si>
  <si>
    <t>10.6</t>
  </si>
  <si>
    <t>02.05.202</t>
  </si>
  <si>
    <t>Tela de proteção tipo mosquiteira em aço galvanizado, com requadro em perfis de ferro</t>
  </si>
  <si>
    <t>Lâmpada LED tubular T8 com base G13, de 1850 até 2000 Im - 18 a 20W</t>
  </si>
  <si>
    <t>Projeto ASBUILT/Data book para obras de reforma</t>
  </si>
  <si>
    <t>Adm local, mobilização e desmobilização</t>
  </si>
  <si>
    <t>Oxicatalisador de gases do escape para grupo gerador conforme exigência Federal, Estadual e/ou Municipal</t>
  </si>
  <si>
    <t>vb</t>
  </si>
  <si>
    <t>36.08.290*</t>
  </si>
  <si>
    <t>11.53</t>
  </si>
  <si>
    <t>Reforma do serviço de nutrição e dietética, refeitórios, fachadas e lajes, troca do aquecedor e instalação de gerador</t>
  </si>
  <si>
    <t>Atestados e aprovações legais (corpo de bombeiros, comissionamento e certificação)</t>
  </si>
  <si>
    <t>8.22</t>
  </si>
  <si>
    <t>8.23</t>
  </si>
  <si>
    <t>8.24</t>
  </si>
  <si>
    <t>8.25</t>
  </si>
  <si>
    <t>8.26</t>
  </si>
  <si>
    <t>6.4</t>
  </si>
  <si>
    <t>Porta em ABS com revestimento de aço inox 304. Duas folhas. 2,10 x 1,47m. Com batentes em aço, dobradiças reforçadas e visor em acrílico.</t>
  </si>
  <si>
    <t>Porta em ABS com revestimento de aço inox 304. Uma folha. 2,10 x 0,90m. Com batentes em aço, dobradiças reforçadas e visor em acrílico.</t>
  </si>
  <si>
    <t>TOTAL Obras</t>
  </si>
  <si>
    <t>TOTAL Equipamentos</t>
  </si>
  <si>
    <t>16.0</t>
  </si>
  <si>
    <t>16.1</t>
  </si>
  <si>
    <t xml:space="preserve">                      BDI Obra</t>
  </si>
  <si>
    <t xml:space="preserve">                      BDI Equipamentos</t>
  </si>
  <si>
    <t>Fornecimento e instalação de aquecedores de acumulação em aço, vertical, funcionamento elétrico, 2 unidades de 1500 litros cada, 4 bombas de circulação 2,5CV, 2 vasos de expansão, quadro de comando. Incluindo conexões e acessórios necessários para interligação e funcionamento dos novos.</t>
  </si>
  <si>
    <t>11.54</t>
  </si>
  <si>
    <t>11.55</t>
  </si>
  <si>
    <t>11.56</t>
  </si>
  <si>
    <t>11.57</t>
  </si>
  <si>
    <t>11.58</t>
  </si>
  <si>
    <t>11.59</t>
  </si>
  <si>
    <t>TOTAL Obra</t>
  </si>
  <si>
    <t>2.11</t>
  </si>
  <si>
    <t>Demolição e retirada de sistema elétrico e hidráulico. Incluindo a separação e limpeza dos materiais que a manutenção julgar que podem ser reaproveitadas.</t>
  </si>
  <si>
    <t>Equipamentos de cozinha, conforme projeto e memorial descritivo.</t>
  </si>
  <si>
    <t>Apoio</t>
  </si>
  <si>
    <t>SS.10.001</t>
  </si>
  <si>
    <t>Locação de tenda com fechamento lateral e piso</t>
  </si>
  <si>
    <t>Duto flexível aluminizado, seção circular - Ø 25cm (10")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</si>
  <si>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</si>
  <si>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</si>
  <si>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</si>
  <si>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</si>
  <si>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</si>
  <si>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</si>
  <si>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</si>
  <si>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</si>
  <si>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</si>
  <si>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</si>
  <si>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</si>
  <si>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</si>
  <si>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</si>
  <si>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</si>
  <si>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</si>
  <si>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</si>
  <si>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</si>
  <si>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</si>
  <si>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</si>
  <si>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</si>
  <si>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</si>
  <si>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</si>
  <si>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</si>
  <si>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</si>
  <si>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</si>
  <si>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</si>
  <si>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</si>
  <si>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</si>
  <si>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</si>
  <si>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</si>
  <si>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</si>
  <si>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</si>
  <si>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</si>
  <si>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</si>
  <si>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</si>
  <si>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</si>
  <si>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</si>
  <si>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</si>
  <si>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</si>
  <si>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</si>
  <si>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</si>
  <si>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</si>
  <si>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</si>
  <si>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</si>
  <si>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</si>
  <si>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</si>
  <si>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</si>
  <si>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</si>
  <si>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</si>
  <si>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</si>
  <si>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</si>
  <si>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</si>
  <si>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</si>
  <si>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</si>
  <si>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</si>
  <si>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</si>
  <si>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</si>
  <si>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</si>
  <si>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</si>
  <si>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</si>
  <si>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</si>
  <si>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</si>
  <si>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</si>
  <si>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</si>
  <si>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</si>
  <si>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</si>
  <si>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</si>
  <si>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</si>
  <si>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</si>
  <si>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</si>
  <si>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</si>
  <si>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</si>
  <si>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</si>
  <si>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</si>
  <si>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</si>
  <si>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</si>
  <si>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</si>
  <si>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</si>
  <si>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</si>
  <si>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</si>
  <si>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</si>
  <si>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</si>
  <si>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</si>
  <si>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</si>
  <si>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</si>
  <si>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</si>
  <si>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13.91</t>
  </si>
  <si>
    <t>13.92</t>
  </si>
  <si>
    <t>13.93</t>
  </si>
  <si>
    <t>13.94</t>
  </si>
  <si>
    <t>13.95</t>
  </si>
  <si>
    <t>13.96</t>
  </si>
  <si>
    <t>13.97</t>
  </si>
  <si>
    <t>13.98</t>
  </si>
  <si>
    <t>13.99</t>
  </si>
  <si>
    <t>13.100</t>
  </si>
  <si>
    <t>13.101</t>
  </si>
  <si>
    <t>13.102</t>
  </si>
  <si>
    <t>13.103</t>
  </si>
  <si>
    <t>13.104</t>
  </si>
  <si>
    <t>13.105</t>
  </si>
  <si>
    <t>13.106</t>
  </si>
  <si>
    <t>13.107</t>
  </si>
  <si>
    <t>13.108</t>
  </si>
  <si>
    <t>13.109</t>
  </si>
  <si>
    <t>13.110</t>
  </si>
  <si>
    <t>13.111</t>
  </si>
  <si>
    <t>13.112</t>
  </si>
  <si>
    <t>13.113</t>
  </si>
  <si>
    <t>13.114</t>
  </si>
  <si>
    <t>13.115</t>
  </si>
  <si>
    <t>13.116</t>
  </si>
  <si>
    <t>13.117</t>
  </si>
  <si>
    <t>13.118</t>
  </si>
  <si>
    <t>13.119</t>
  </si>
  <si>
    <t>13.120</t>
  </si>
  <si>
    <t>13.121</t>
  </si>
  <si>
    <t>13.122</t>
  </si>
  <si>
    <t>13.123</t>
  </si>
  <si>
    <t>13.124</t>
  </si>
  <si>
    <t>Climatização, exaustão, ventilação e ar condicionado</t>
  </si>
  <si>
    <t>16.2</t>
  </si>
  <si>
    <t>16.3</t>
  </si>
  <si>
    <t>Planilha Orçamentária Analítica</t>
  </si>
  <si>
    <t>Rede de dutos</t>
  </si>
  <si>
    <t>Quadro elétrico alimentação Selfs EX VI</t>
  </si>
  <si>
    <t>Quadro elétrico alimentação - caixa de exaustão</t>
  </si>
  <si>
    <t>Interligações elétricas</t>
  </si>
  <si>
    <t>Interligações frigoríficas</t>
  </si>
  <si>
    <t>Painel de controle remoto - self/cx ex/cx VI</t>
  </si>
  <si>
    <t>Bocas de ar</t>
  </si>
  <si>
    <t>Climatizador de ar tipo Self Contained - condensador remoto com descarga horizontal - 90.000 BTU/h - Completo conforme Memorial Descritivo</t>
  </si>
  <si>
    <t>Com009</t>
  </si>
  <si>
    <t>13.125</t>
  </si>
  <si>
    <t>13.126</t>
  </si>
  <si>
    <t>13.127</t>
  </si>
  <si>
    <t>13.128</t>
  </si>
  <si>
    <t>13.129</t>
  </si>
  <si>
    <t>13.130</t>
  </si>
  <si>
    <t>13.131</t>
  </si>
  <si>
    <t>Planilha Orçamentária - Resumo</t>
  </si>
  <si>
    <t>Cronograma Físico-Financeiro</t>
  </si>
  <si>
    <t>Hospital Geral de Taipas - Av. Elisio Teixeira  Leite, nº 6999  – São Paulo/SP</t>
  </si>
  <si>
    <t>Com030</t>
  </si>
  <si>
    <t>13.01.150</t>
  </si>
  <si>
    <t>Laje pré-fabricada mista vigota treliçada/lajota cerâmica - LT 16 (12+4) e capa com concreto de 25 MPa</t>
  </si>
  <si>
    <t>33.11.050</t>
  </si>
  <si>
    <t>Esmalte à base água em superfície metálica, inclusive preparo</t>
  </si>
  <si>
    <t>Perfilado perfurado 38 x 38 mm em chapa 14 pré-zincada, com acessórios</t>
  </si>
  <si>
    <t>Ducha multitemperaturas, com regulagem de inclinação, de 7.500 W / 220 V</t>
  </si>
  <si>
    <t>Exaustor elétrico em plástico, vazão de 150 a 190m³/h</t>
  </si>
  <si>
    <t>Caixa de gordura em alvenaria, 600 x 600 x 600 mm</t>
  </si>
  <si>
    <t>61.10.564</t>
  </si>
  <si>
    <t>Grelha de insuflação de ar em alumínio anodizado, de dupla deflexão, tamanho: até 0,10 m²</t>
  </si>
  <si>
    <t>Com031</t>
  </si>
  <si>
    <t>Duto em chapa preta # 16 com porta de inspeção</t>
  </si>
  <si>
    <t>Fornecimento e instalação de 4(quatro) levadores tipo maca, acabamento em aço inox, 7 paradas, 20 pessoas/1500kg. Completos.</t>
  </si>
  <si>
    <t>Com032</t>
  </si>
  <si>
    <t>Demolição, retirada e transporte dos equipamentos antigos (elevadores e boiler) até o depósito de material excedente do Fundo de Solidariedade</t>
  </si>
  <si>
    <t>3.26</t>
  </si>
  <si>
    <t>4.18</t>
  </si>
  <si>
    <t>8.27</t>
  </si>
  <si>
    <t>8.28</t>
  </si>
  <si>
    <t>8.29</t>
  </si>
  <si>
    <t>8.30</t>
  </si>
  <si>
    <t>14.7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</si>
</sst>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* #,##0.00_);_(* \(#,##0.00\);_(* &quot;-&quot;??_);_(@_)"/>
    <numFmt numFmtId="175" formatCode="00\ 00\ 00"/>
    <numFmt numFmtId="176" formatCode="#,##0_ ;\-#,##0\ "/>
    <numFmt numFmtId="177" formatCode="[$-416]dddd\,\ d&quot; de &quot;mmmm&quot; de &quot;yyyy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0000000"/>
    <numFmt numFmtId="185" formatCode="0.0000000"/>
    <numFmt numFmtId="186" formatCode="#,##0.00_ ;\-#,##0.00\ "/>
    <numFmt numFmtId="187" formatCode="mmmm/yyyy"/>
    <numFmt numFmtId="188" formatCode="#,##0.000"/>
    <numFmt numFmtId="189" formatCode="0.0%"/>
    <numFmt numFmtId="190" formatCode="[$-416]mmmm\-yy;@"/>
    <numFmt numFmtId="191" formatCode="&quot;R$&quot;\ #,##0.00"/>
    <numFmt numFmtId="192" formatCode="_-&quot;R$&quot;\ * #,##0.000_-;\-&quot;R$&quot;\ * #,##0.000_-;_-&quot;R$&quot;\ * &quot;-&quot;??_-;_-@_-"/>
    <numFmt numFmtId="193" formatCode="_-&quot;R$&quot;\ * #,##0.0000_-;\-&quot;R$&quot;\ * #,##0.0000_-;_-&quot;R$&quot;\ 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匠牥晩視敤††††††††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6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>
        <color indexed="63"/>
      </top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7">
    <xf numFmtId="0" fontId="0" fillId="0" borderId="0" xfId="0" applyFont="1" applyAlignment="1">
      <alignment/>
    </xf>
    <xf numFmtId="174" fontId="1" fillId="0" borderId="0" xfId="47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74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74" fontId="2" fillId="0" borderId="0" xfId="0" applyNumberFormat="1" applyFont="1" applyAlignment="1" applyProtection="1">
      <alignment vertical="center"/>
      <protection hidden="1"/>
    </xf>
    <xf numFmtId="44" fontId="0" fillId="0" borderId="0" xfId="47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4" fontId="0" fillId="0" borderId="0" xfId="47" applyFon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47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47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47" applyNumberFormat="1" applyFont="1" applyBorder="1" applyAlignment="1">
      <alignment horizontal="center" vertical="center"/>
    </xf>
    <xf numFmtId="174" fontId="5" fillId="33" borderId="12" xfId="7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4" xfId="47" applyNumberFormat="1" applyFont="1" applyBorder="1" applyAlignment="1">
      <alignment vertical="center"/>
    </xf>
    <xf numFmtId="174" fontId="52" fillId="0" borderId="15" xfId="71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174" fontId="5" fillId="35" borderId="14" xfId="71" applyFont="1" applyFill="1" applyBorder="1" applyAlignment="1">
      <alignment horizontal="justify" vertical="center" wrapText="1"/>
    </xf>
    <xf numFmtId="0" fontId="8" fillId="35" borderId="14" xfId="0" applyFont="1" applyFill="1" applyBorder="1" applyAlignment="1">
      <alignment vertical="center"/>
    </xf>
    <xf numFmtId="4" fontId="6" fillId="34" borderId="14" xfId="0" applyNumberFormat="1" applyFont="1" applyFill="1" applyBorder="1" applyAlignment="1">
      <alignment horizontal="right" vertical="center"/>
    </xf>
    <xf numFmtId="10" fontId="5" fillId="36" borderId="15" xfId="58" applyNumberFormat="1" applyFont="1" applyFill="1" applyBorder="1" applyAlignment="1">
      <alignment horizontal="center" vertical="center" wrapText="1"/>
    </xf>
    <xf numFmtId="0" fontId="6" fillId="37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14" xfId="47" applyNumberFormat="1" applyFont="1" applyBorder="1" applyAlignment="1">
      <alignment vertical="center" wrapText="1"/>
    </xf>
    <xf numFmtId="10" fontId="5" fillId="0" borderId="15" xfId="58" applyNumberFormat="1" applyFont="1" applyFill="1" applyBorder="1" applyAlignment="1">
      <alignment horizontal="center" vertical="center" wrapText="1"/>
    </xf>
    <xf numFmtId="0" fontId="9" fillId="0" borderId="14" xfId="51" applyFont="1" applyBorder="1" applyAlignment="1">
      <alignment horizontal="center" vertical="center"/>
      <protection/>
    </xf>
    <xf numFmtId="0" fontId="53" fillId="37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vertical="center" wrapText="1"/>
    </xf>
    <xf numFmtId="0" fontId="6" fillId="37" borderId="14" xfId="0" applyNumberFormat="1" applyFont="1" applyFill="1" applyBorder="1" applyAlignment="1" applyProtection="1">
      <alignment horizontal="center" vertical="center"/>
      <protection locked="0"/>
    </xf>
    <xf numFmtId="0" fontId="6" fillId="37" borderId="14" xfId="0" applyFont="1" applyFill="1" applyBorder="1" applyAlignment="1">
      <alignment horizontal="justify" vertical="center" wrapText="1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37" borderId="14" xfId="0" applyFont="1" applyFill="1" applyBorder="1" applyAlignment="1">
      <alignment horizontal="justify" vertical="center"/>
    </xf>
    <xf numFmtId="4" fontId="6" fillId="0" borderId="14" xfId="0" applyNumberFormat="1" applyFont="1" applyBorder="1" applyAlignment="1" applyProtection="1">
      <alignment horizontal="right" vertical="center"/>
      <protection locked="0"/>
    </xf>
    <xf numFmtId="0" fontId="9" fillId="37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justify" vertical="center"/>
    </xf>
    <xf numFmtId="4" fontId="6" fillId="0" borderId="14" xfId="47" applyNumberFormat="1" applyFont="1" applyFill="1" applyBorder="1" applyAlignment="1">
      <alignment vertical="center" wrapText="1"/>
    </xf>
    <xf numFmtId="0" fontId="10" fillId="37" borderId="14" xfId="0" applyFont="1" applyFill="1" applyBorder="1" applyAlignment="1">
      <alignment horizontal="center" vertical="center" wrapText="1"/>
    </xf>
    <xf numFmtId="3" fontId="9" fillId="0" borderId="14" xfId="51" applyNumberFormat="1" applyFont="1" applyBorder="1" applyAlignment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37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37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4" fontId="6" fillId="37" borderId="14" xfId="0" applyNumberFormat="1" applyFont="1" applyFill="1" applyBorder="1" applyAlignment="1" applyProtection="1">
      <alignment horizontal="right" vertical="center"/>
      <protection/>
    </xf>
    <xf numFmtId="0" fontId="9" fillId="38" borderId="14" xfId="51" applyFont="1" applyFill="1" applyBorder="1" applyAlignment="1">
      <alignment horizontal="center" vertical="center" wrapText="1"/>
      <protection/>
    </xf>
    <xf numFmtId="0" fontId="6" fillId="37" borderId="14" xfId="0" applyFont="1" applyFill="1" applyBorder="1" applyAlignment="1">
      <alignment horizontal="center" vertical="center" wrapText="1"/>
    </xf>
    <xf numFmtId="4" fontId="6" fillId="37" borderId="14" xfId="0" applyNumberFormat="1" applyFont="1" applyFill="1" applyBorder="1" applyAlignment="1">
      <alignment vertical="center" wrapText="1"/>
    </xf>
    <xf numFmtId="4" fontId="6" fillId="37" borderId="14" xfId="47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51" applyFont="1" applyFill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53" fillId="0" borderId="14" xfId="51" applyNumberFormat="1" applyFont="1" applyFill="1" applyBorder="1" applyAlignment="1" applyProtection="1">
      <alignment horizontal="center" vertical="center"/>
      <protection locked="0"/>
    </xf>
    <xf numFmtId="0" fontId="6" fillId="0" borderId="14" xfId="51" applyFont="1" applyFill="1" applyBorder="1" applyAlignment="1">
      <alignment horizontal="left" vertical="center" wrapText="1"/>
      <protection/>
    </xf>
    <xf numFmtId="0" fontId="6" fillId="37" borderId="14" xfId="51" applyFont="1" applyFill="1" applyBorder="1" applyAlignment="1">
      <alignment horizontal="center" vertical="center"/>
      <protection/>
    </xf>
    <xf numFmtId="4" fontId="6" fillId="37" borderId="14" xfId="51" applyNumberFormat="1" applyFont="1" applyFill="1" applyBorder="1" applyAlignment="1" applyProtection="1">
      <alignment horizontal="right" vertical="center"/>
      <protection locked="0"/>
    </xf>
    <xf numFmtId="4" fontId="6" fillId="37" borderId="14" xfId="51" applyNumberFormat="1" applyFont="1" applyFill="1" applyBorder="1" applyAlignment="1">
      <alignment horizontal="right" vertical="center" wrapText="1"/>
      <protection/>
    </xf>
    <xf numFmtId="10" fontId="5" fillId="37" borderId="15" xfId="58" applyNumberFormat="1" applyFont="1" applyFill="1" applyBorder="1" applyAlignment="1">
      <alignment horizontal="center" vertical="center" wrapText="1"/>
    </xf>
    <xf numFmtId="0" fontId="9" fillId="38" borderId="14" xfId="51" applyFont="1" applyFill="1" applyBorder="1" applyAlignment="1">
      <alignment horizontal="left" vertical="top" wrapText="1"/>
      <protection/>
    </xf>
    <xf numFmtId="4" fontId="6" fillId="0" borderId="14" xfId="47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vertical="center"/>
    </xf>
    <xf numFmtId="0" fontId="9" fillId="37" borderId="14" xfId="51" applyFont="1" applyFill="1" applyBorder="1" applyAlignment="1">
      <alignment horizontal="center" vertical="center"/>
      <protection/>
    </xf>
    <xf numFmtId="0" fontId="6" fillId="37" borderId="14" xfId="70" applyNumberFormat="1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center"/>
    </xf>
    <xf numFmtId="2" fontId="54" fillId="37" borderId="14" xfId="0" applyNumberFormat="1" applyFont="1" applyFill="1" applyBorder="1" applyAlignment="1">
      <alignment horizontal="right"/>
    </xf>
    <xf numFmtId="43" fontId="6" fillId="37" borderId="14" xfId="70" applyFont="1" applyFill="1" applyBorder="1" applyAlignment="1">
      <alignment horizontal="right" vertical="center" wrapText="1"/>
    </xf>
    <xf numFmtId="43" fontId="6" fillId="37" borderId="16" xfId="70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 applyProtection="1">
      <alignment horizontal="right" vertical="center"/>
      <protection/>
    </xf>
    <xf numFmtId="0" fontId="5" fillId="0" borderId="13" xfId="70" applyNumberFormat="1" applyFont="1" applyFill="1" applyBorder="1" applyAlignment="1">
      <alignment horizontal="center" vertical="center"/>
    </xf>
    <xf numFmtId="0" fontId="52" fillId="0" borderId="14" xfId="71" applyNumberFormat="1" applyFont="1" applyFill="1" applyBorder="1" applyAlignment="1">
      <alignment horizontal="center" vertical="center"/>
    </xf>
    <xf numFmtId="4" fontId="52" fillId="0" borderId="14" xfId="72" applyNumberFormat="1" applyFont="1" applyFill="1" applyBorder="1" applyAlignment="1">
      <alignment horizontal="right" vertical="center" wrapText="1"/>
    </xf>
    <xf numFmtId="4" fontId="12" fillId="34" borderId="14" xfId="0" applyNumberFormat="1" applyFont="1" applyFill="1" applyBorder="1" applyAlignment="1">
      <alignment horizontal="right" vertical="center"/>
    </xf>
    <xf numFmtId="49" fontId="5" fillId="39" borderId="14" xfId="56" applyNumberFormat="1" applyFont="1" applyFill="1" applyBorder="1" applyAlignment="1" applyProtection="1">
      <alignment horizontal="left"/>
      <protection locked="0"/>
    </xf>
    <xf numFmtId="4" fontId="5" fillId="39" borderId="14" xfId="51" applyNumberFormat="1" applyFont="1" applyFill="1" applyBorder="1" applyAlignment="1" applyProtection="1">
      <alignment horizontal="center"/>
      <protection locked="0"/>
    </xf>
    <xf numFmtId="4" fontId="5" fillId="39" borderId="14" xfId="51" applyNumberFormat="1" applyFont="1" applyFill="1" applyBorder="1" applyAlignment="1" applyProtection="1">
      <alignment horizontal="right"/>
      <protection locked="0"/>
    </xf>
    <xf numFmtId="4" fontId="5" fillId="39" borderId="14" xfId="51" applyNumberFormat="1" applyFont="1" applyFill="1" applyBorder="1" applyProtection="1">
      <alignment/>
      <protection locked="0"/>
    </xf>
    <xf numFmtId="186" fontId="5" fillId="39" borderId="14" xfId="51" applyNumberFormat="1" applyFont="1" applyFill="1" applyBorder="1" applyAlignment="1" applyProtection="1">
      <alignment horizontal="right"/>
      <protection locked="0"/>
    </xf>
    <xf numFmtId="0" fontId="54" fillId="0" borderId="14" xfId="0" applyFont="1" applyBorder="1" applyAlignment="1">
      <alignment/>
    </xf>
    <xf numFmtId="0" fontId="53" fillId="0" borderId="14" xfId="0" applyFont="1" applyBorder="1" applyAlignment="1">
      <alignment/>
    </xf>
    <xf numFmtId="0" fontId="6" fillId="0" borderId="14" xfId="0" applyFont="1" applyFill="1" applyBorder="1" applyAlignment="1" quotePrefix="1">
      <alignment horizontal="left" wrapText="1"/>
    </xf>
    <xf numFmtId="0" fontId="6" fillId="0" borderId="14" xfId="0" applyFont="1" applyFill="1" applyBorder="1" applyAlignment="1" quotePrefix="1">
      <alignment horizontal="center" wrapText="1"/>
    </xf>
    <xf numFmtId="4" fontId="6" fillId="0" borderId="14" xfId="70" applyNumberFormat="1" applyFont="1" applyFill="1" applyBorder="1" applyAlignment="1" applyProtection="1">
      <alignment horizontal="right"/>
      <protection locked="0"/>
    </xf>
    <xf numFmtId="4" fontId="6" fillId="0" borderId="14" xfId="0" applyNumberFormat="1" applyFont="1" applyFill="1" applyBorder="1" applyAlignment="1" quotePrefix="1">
      <alignment wrapText="1"/>
    </xf>
    <xf numFmtId="186" fontId="6" fillId="0" borderId="14" xfId="70" applyNumberFormat="1" applyFont="1" applyFill="1" applyBorder="1" applyAlignment="1" applyProtection="1">
      <alignment horizontal="right"/>
      <protection locked="0"/>
    </xf>
    <xf numFmtId="49" fontId="6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 applyProtection="1">
      <alignment horizontal="left" wrapText="1"/>
      <protection locked="0"/>
    </xf>
    <xf numFmtId="174" fontId="5" fillId="36" borderId="14" xfId="71" applyFont="1" applyFill="1" applyBorder="1" applyAlignment="1">
      <alignment vertical="center"/>
    </xf>
    <xf numFmtId="10" fontId="5" fillId="0" borderId="14" xfId="71" applyNumberFormat="1" applyFont="1" applyBorder="1" applyAlignment="1">
      <alignment horizontal="center" vertical="center"/>
    </xf>
    <xf numFmtId="4" fontId="5" fillId="0" borderId="14" xfId="58" applyNumberFormat="1" applyFont="1" applyBorder="1" applyAlignment="1">
      <alignment vertical="center"/>
    </xf>
    <xf numFmtId="10" fontId="5" fillId="0" borderId="15" xfId="58" applyNumberFormat="1" applyFont="1" applyBorder="1" applyAlignment="1">
      <alignment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51" applyFont="1" applyFill="1" applyBorder="1" applyAlignment="1">
      <alignment horizontal="center" vertical="center"/>
      <protection/>
    </xf>
    <xf numFmtId="174" fontId="5" fillId="33" borderId="17" xfId="71" applyFont="1" applyFill="1" applyBorder="1" applyAlignment="1">
      <alignment vertical="center"/>
    </xf>
    <xf numFmtId="174" fontId="5" fillId="33" borderId="18" xfId="71" applyFont="1" applyFill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174" fontId="52" fillId="0" borderId="0" xfId="71" applyFont="1" applyFill="1" applyBorder="1" applyAlignment="1">
      <alignment vertical="center" wrapText="1"/>
    </xf>
    <xf numFmtId="10" fontId="5" fillId="0" borderId="0" xfId="58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4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44" fontId="6" fillId="0" borderId="0" xfId="47" applyFont="1" applyAlignment="1" applyProtection="1">
      <alignment horizontal="center"/>
      <protection hidden="1"/>
    </xf>
    <xf numFmtId="44" fontId="6" fillId="0" borderId="0" xfId="47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175" fontId="52" fillId="0" borderId="0" xfId="0" applyNumberFormat="1" applyFont="1" applyAlignment="1" applyProtection="1">
      <alignment horizontal="center" vertical="center"/>
      <protection hidden="1"/>
    </xf>
    <xf numFmtId="44" fontId="52" fillId="0" borderId="0" xfId="47" applyFont="1" applyAlignment="1" applyProtection="1">
      <alignment horizontal="center" vertical="center"/>
      <protection hidden="1"/>
    </xf>
    <xf numFmtId="174" fontId="52" fillId="0" borderId="0" xfId="0" applyNumberFormat="1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44" fontId="52" fillId="0" borderId="0" xfId="47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4" fontId="5" fillId="0" borderId="0" xfId="47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2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44" fontId="5" fillId="0" borderId="21" xfId="47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74" fontId="5" fillId="0" borderId="23" xfId="0" applyNumberFormat="1" applyFont="1" applyBorder="1" applyAlignment="1" applyProtection="1">
      <alignment horizontal="center" vertical="center"/>
      <protection hidden="1"/>
    </xf>
    <xf numFmtId="44" fontId="5" fillId="0" borderId="23" xfId="47" applyFont="1" applyBorder="1" applyAlignment="1" applyProtection="1">
      <alignment horizontal="center" vertical="center"/>
      <protection hidden="1"/>
    </xf>
    <xf numFmtId="174" fontId="5" fillId="0" borderId="23" xfId="0" applyNumberFormat="1" applyFont="1" applyBorder="1" applyAlignment="1" applyProtection="1">
      <alignment horizontal="center" vertical="center" wrapText="1"/>
      <protection hidden="1"/>
    </xf>
    <xf numFmtId="44" fontId="5" fillId="0" borderId="20" xfId="47" applyFont="1" applyFill="1" applyBorder="1" applyAlignment="1" applyProtection="1">
      <alignment horizontal="center"/>
      <protection hidden="1"/>
    </xf>
    <xf numFmtId="44" fontId="5" fillId="0" borderId="24" xfId="47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174" fontId="5" fillId="0" borderId="26" xfId="0" applyNumberFormat="1" applyFont="1" applyFill="1" applyBorder="1" applyAlignment="1" applyProtection="1">
      <alignment horizontal="center" vertical="center"/>
      <protection hidden="1"/>
    </xf>
    <xf numFmtId="44" fontId="5" fillId="0" borderId="26" xfId="47" applyFont="1" applyFill="1" applyBorder="1" applyAlignment="1" applyProtection="1">
      <alignment horizontal="center" vertical="center"/>
      <protection hidden="1"/>
    </xf>
    <xf numFmtId="44" fontId="5" fillId="40" borderId="27" xfId="47" applyFont="1" applyFill="1" applyBorder="1" applyAlignment="1" applyProtection="1">
      <alignment horizontal="center"/>
      <protection hidden="1"/>
    </xf>
    <xf numFmtId="0" fontId="5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44" fontId="52" fillId="0" borderId="0" xfId="47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4" fontId="5" fillId="0" borderId="0" xfId="47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2" fillId="0" borderId="28" xfId="0" applyFont="1" applyBorder="1" applyAlignment="1" applyProtection="1">
      <alignment horizontal="center"/>
      <protection hidden="1"/>
    </xf>
    <xf numFmtId="0" fontId="52" fillId="0" borderId="11" xfId="0" applyFont="1" applyBorder="1" applyAlignment="1" applyProtection="1">
      <alignment horizontal="center"/>
      <protection hidden="1"/>
    </xf>
    <xf numFmtId="0" fontId="55" fillId="0" borderId="20" xfId="0" applyFont="1" applyBorder="1" applyAlignment="1" applyProtection="1">
      <alignment horizontal="center" vertical="center" wrapText="1"/>
      <protection hidden="1"/>
    </xf>
    <xf numFmtId="9" fontId="52" fillId="37" borderId="14" xfId="58" applyFont="1" applyFill="1" applyBorder="1" applyAlignment="1" applyProtection="1">
      <alignment horizontal="center"/>
      <protection hidden="1"/>
    </xf>
    <xf numFmtId="9" fontId="52" fillId="37" borderId="14" xfId="0" applyNumberFormat="1" applyFont="1" applyFill="1" applyBorder="1" applyAlignment="1" applyProtection="1">
      <alignment horizontal="center"/>
      <protection hidden="1"/>
    </xf>
    <xf numFmtId="9" fontId="52" fillId="0" borderId="29" xfId="0" applyNumberFormat="1" applyFont="1" applyBorder="1" applyAlignment="1" applyProtection="1">
      <alignment horizontal="right" wrapText="1"/>
      <protection hidden="1"/>
    </xf>
    <xf numFmtId="44" fontId="52" fillId="40" borderId="14" xfId="47" applyFont="1" applyFill="1" applyBorder="1" applyAlignment="1" applyProtection="1">
      <alignment horizontal="center"/>
      <protection hidden="1"/>
    </xf>
    <xf numFmtId="44" fontId="52" fillId="37" borderId="14" xfId="47" applyFont="1" applyFill="1" applyBorder="1" applyAlignment="1" applyProtection="1">
      <alignment horizontal="center"/>
      <protection hidden="1"/>
    </xf>
    <xf numFmtId="44" fontId="52" fillId="0" borderId="29" xfId="47" applyFont="1" applyBorder="1" applyAlignment="1" applyProtection="1">
      <alignment horizontal="right" wrapText="1"/>
      <protection hidden="1"/>
    </xf>
    <xf numFmtId="174" fontId="52" fillId="0" borderId="0" xfId="0" applyNumberFormat="1" applyFont="1" applyAlignment="1" applyProtection="1">
      <alignment/>
      <protection hidden="1"/>
    </xf>
    <xf numFmtId="9" fontId="52" fillId="0" borderId="29" xfId="58" applyFont="1" applyBorder="1" applyAlignment="1" applyProtection="1">
      <alignment horizontal="right" wrapText="1"/>
      <protection hidden="1"/>
    </xf>
    <xf numFmtId="44" fontId="52" fillId="16" borderId="14" xfId="47" applyFont="1" applyFill="1" applyBorder="1" applyAlignment="1" applyProtection="1">
      <alignment horizontal="center"/>
      <protection hidden="1"/>
    </xf>
    <xf numFmtId="0" fontId="52" fillId="37" borderId="14" xfId="0" applyFont="1" applyFill="1" applyBorder="1" applyAlignment="1" applyProtection="1">
      <alignment horizontal="center"/>
      <protection hidden="1"/>
    </xf>
    <xf numFmtId="44" fontId="52" fillId="37" borderId="14" xfId="0" applyNumberFormat="1" applyFont="1" applyFill="1" applyBorder="1" applyAlignment="1" applyProtection="1">
      <alignment horizontal="center"/>
      <protection hidden="1"/>
    </xf>
    <xf numFmtId="44" fontId="52" fillId="16" borderId="14" xfId="0" applyNumberFormat="1" applyFont="1" applyFill="1" applyBorder="1" applyAlignment="1" applyProtection="1">
      <alignment horizontal="center"/>
      <protection hidden="1"/>
    </xf>
    <xf numFmtId="44" fontId="52" fillId="40" borderId="14" xfId="0" applyNumberFormat="1" applyFont="1" applyFill="1" applyBorder="1" applyAlignment="1" applyProtection="1">
      <alignment horizontal="center"/>
      <protection hidden="1"/>
    </xf>
    <xf numFmtId="44" fontId="52" fillId="37" borderId="30" xfId="0" applyNumberFormat="1" applyFont="1" applyFill="1" applyBorder="1" applyAlignment="1" applyProtection="1">
      <alignment horizontal="center"/>
      <protection hidden="1"/>
    </xf>
    <xf numFmtId="44" fontId="52" fillId="37" borderId="31" xfId="0" applyNumberFormat="1" applyFont="1" applyFill="1" applyBorder="1" applyAlignment="1" applyProtection="1">
      <alignment horizontal="center"/>
      <protection hidden="1"/>
    </xf>
    <xf numFmtId="44" fontId="52" fillId="40" borderId="32" xfId="0" applyNumberFormat="1" applyFont="1" applyFill="1" applyBorder="1" applyAlignment="1" applyProtection="1">
      <alignment horizontal="center"/>
      <protection hidden="1"/>
    </xf>
    <xf numFmtId="44" fontId="52" fillId="0" borderId="33" xfId="47" applyFont="1" applyBorder="1" applyAlignment="1" applyProtection="1">
      <alignment horizontal="right" wrapText="1"/>
      <protection hidden="1"/>
    </xf>
    <xf numFmtId="174" fontId="6" fillId="41" borderId="20" xfId="0" applyNumberFormat="1" applyFont="1" applyFill="1" applyBorder="1" applyAlignment="1" applyProtection="1">
      <alignment/>
      <protection hidden="1"/>
    </xf>
    <xf numFmtId="174" fontId="55" fillId="41" borderId="34" xfId="0" applyNumberFormat="1" applyFont="1" applyFill="1" applyBorder="1" applyAlignment="1" applyProtection="1">
      <alignment horizontal="center" wrapText="1"/>
      <protection hidden="1"/>
    </xf>
    <xf numFmtId="174" fontId="6" fillId="41" borderId="24" xfId="0" applyNumberFormat="1" applyFont="1" applyFill="1" applyBorder="1" applyAlignment="1" applyProtection="1">
      <alignment/>
      <protection hidden="1"/>
    </xf>
    <xf numFmtId="43" fontId="5" fillId="41" borderId="34" xfId="73" applyFont="1" applyFill="1" applyBorder="1" applyAlignment="1" applyProtection="1">
      <alignment wrapText="1"/>
      <protection hidden="1"/>
    </xf>
    <xf numFmtId="10" fontId="52" fillId="37" borderId="30" xfId="58" applyNumberFormat="1" applyFont="1" applyFill="1" applyBorder="1" applyAlignment="1" applyProtection="1">
      <alignment horizontal="center"/>
      <protection hidden="1"/>
    </xf>
    <xf numFmtId="10" fontId="52" fillId="37" borderId="35" xfId="58" applyNumberFormat="1" applyFont="1" applyFill="1" applyBorder="1" applyAlignment="1" applyProtection="1">
      <alignment horizontal="center"/>
      <protection hidden="1"/>
    </xf>
    <xf numFmtId="9" fontId="52" fillId="0" borderId="36" xfId="58" applyFont="1" applyBorder="1" applyAlignment="1" applyProtection="1">
      <alignment horizontal="right" wrapText="1"/>
      <protection hidden="1"/>
    </xf>
    <xf numFmtId="44" fontId="52" fillId="0" borderId="14" xfId="0" applyNumberFormat="1" applyFont="1" applyFill="1" applyBorder="1" applyAlignment="1" applyProtection="1">
      <alignment horizontal="center"/>
      <protection hidden="1"/>
    </xf>
    <xf numFmtId="44" fontId="5" fillId="41" borderId="25" xfId="47" applyFont="1" applyFill="1" applyBorder="1" applyAlignment="1" applyProtection="1">
      <alignment/>
      <protection hidden="1"/>
    </xf>
    <xf numFmtId="174" fontId="5" fillId="41" borderId="27" xfId="0" applyNumberFormat="1" applyFont="1" applyFill="1" applyBorder="1" applyAlignment="1" applyProtection="1">
      <alignment/>
      <protection hidden="1"/>
    </xf>
    <xf numFmtId="44" fontId="5" fillId="41" borderId="24" xfId="47" applyFont="1" applyFill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center"/>
      <protection hidden="1"/>
    </xf>
    <xf numFmtId="9" fontId="52" fillId="0" borderId="0" xfId="0" applyNumberFormat="1" applyFont="1" applyBorder="1" applyAlignment="1" applyProtection="1">
      <alignment horizontal="right" wrapText="1"/>
      <protection hidden="1"/>
    </xf>
    <xf numFmtId="174" fontId="52" fillId="0" borderId="0" xfId="0" applyNumberFormat="1" applyFont="1" applyAlignment="1" applyProtection="1">
      <alignment horizontal="center"/>
      <protection hidden="1"/>
    </xf>
    <xf numFmtId="44" fontId="52" fillId="0" borderId="0" xfId="49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44" fontId="6" fillId="0" borderId="11" xfId="47" applyFont="1" applyBorder="1" applyAlignment="1" applyProtection="1">
      <alignment horizontal="center"/>
      <protection hidden="1"/>
    </xf>
    <xf numFmtId="44" fontId="6" fillId="41" borderId="19" xfId="47" applyFont="1" applyFill="1" applyBorder="1" applyAlignment="1" applyProtection="1">
      <alignment/>
      <protection hidden="1"/>
    </xf>
    <xf numFmtId="44" fontId="6" fillId="41" borderId="37" xfId="47" applyFont="1" applyFill="1" applyBorder="1" applyAlignment="1" applyProtection="1">
      <alignment/>
      <protection hidden="1"/>
    </xf>
    <xf numFmtId="0" fontId="55" fillId="0" borderId="0" xfId="0" applyFont="1" applyAlignment="1" applyProtection="1">
      <alignment horizontal="center"/>
      <protection hidden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 quotePrefix="1">
      <alignment wrapText="1"/>
    </xf>
    <xf numFmtId="0" fontId="5" fillId="37" borderId="14" xfId="0" applyFont="1" applyFill="1" applyBorder="1" applyAlignment="1">
      <alignment horizontal="center" vertical="center"/>
    </xf>
    <xf numFmtId="10" fontId="5" fillId="0" borderId="14" xfId="58" applyNumberFormat="1" applyFont="1" applyFill="1" applyBorder="1" applyAlignment="1">
      <alignment horizontal="center" vertical="center" wrapText="1"/>
    </xf>
    <xf numFmtId="174" fontId="5" fillId="36" borderId="13" xfId="71" applyFont="1" applyFill="1" applyBorder="1" applyAlignment="1">
      <alignment horizontal="center" vertical="center"/>
    </xf>
    <xf numFmtId="174" fontId="5" fillId="36" borderId="14" xfId="71" applyFont="1" applyFill="1" applyBorder="1" applyAlignment="1">
      <alignment horizontal="center" vertical="center"/>
    </xf>
    <xf numFmtId="174" fontId="5" fillId="33" borderId="38" xfId="71" applyFont="1" applyFill="1" applyBorder="1" applyAlignment="1">
      <alignment horizontal="center" vertical="center"/>
    </xf>
    <xf numFmtId="174" fontId="5" fillId="33" borderId="17" xfId="7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4" fontId="5" fillId="0" borderId="22" xfId="71" applyFont="1" applyBorder="1" applyAlignment="1">
      <alignment horizontal="center" vertical="center"/>
    </xf>
    <xf numFmtId="174" fontId="5" fillId="0" borderId="39" xfId="71" applyFont="1" applyBorder="1" applyAlignment="1">
      <alignment horizontal="center" vertical="center"/>
    </xf>
    <xf numFmtId="174" fontId="5" fillId="0" borderId="40" xfId="71" applyFont="1" applyBorder="1" applyAlignment="1">
      <alignment horizontal="center" vertical="center"/>
    </xf>
    <xf numFmtId="174" fontId="5" fillId="0" borderId="0" xfId="0" applyNumberFormat="1" applyFont="1" applyAlignment="1" applyProtection="1">
      <alignment horizontal="left" vertical="center" wrapText="1"/>
      <protection hidden="1"/>
    </xf>
    <xf numFmtId="9" fontId="5" fillId="0" borderId="38" xfId="58" applyFont="1" applyFill="1" applyBorder="1" applyAlignment="1" applyProtection="1">
      <alignment/>
      <protection hidden="1"/>
    </xf>
    <xf numFmtId="9" fontId="5" fillId="0" borderId="18" xfId="58" applyFont="1" applyFill="1" applyBorder="1" applyAlignment="1" applyProtection="1">
      <alignment/>
      <protection hidden="1"/>
    </xf>
    <xf numFmtId="0" fontId="5" fillId="40" borderId="41" xfId="0" applyFont="1" applyFill="1" applyBorder="1" applyAlignment="1" applyProtection="1">
      <alignment/>
      <protection hidden="1"/>
    </xf>
    <xf numFmtId="0" fontId="5" fillId="40" borderId="42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0" fontId="52" fillId="0" borderId="0" xfId="0" applyNumberFormat="1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174" fontId="6" fillId="0" borderId="43" xfId="0" applyNumberFormat="1" applyFont="1" applyBorder="1" applyAlignment="1" applyProtection="1">
      <alignment horizontal="center" vertical="center"/>
      <protection hidden="1"/>
    </xf>
    <xf numFmtId="0" fontId="52" fillId="0" borderId="35" xfId="0" applyFont="1" applyBorder="1" applyAlignment="1" applyProtection="1">
      <alignment horizontal="center" vertical="center"/>
      <protection hidden="1"/>
    </xf>
    <xf numFmtId="44" fontId="6" fillId="0" borderId="35" xfId="47" applyFont="1" applyBorder="1" applyAlignment="1" applyProtection="1">
      <alignment vertical="center"/>
      <protection hidden="1"/>
    </xf>
    <xf numFmtId="44" fontId="6" fillId="0" borderId="14" xfId="47" applyFont="1" applyBorder="1" applyAlignment="1" applyProtection="1">
      <alignment vertical="center"/>
      <protection hidden="1"/>
    </xf>
    <xf numFmtId="0" fontId="6" fillId="41" borderId="10" xfId="0" applyFont="1" applyFill="1" applyBorder="1" applyAlignment="1" applyProtection="1">
      <alignment/>
      <protection hidden="1"/>
    </xf>
    <xf numFmtId="0" fontId="6" fillId="41" borderId="44" xfId="0" applyFont="1" applyFill="1" applyBorder="1" applyAlignment="1" applyProtection="1">
      <alignment/>
      <protection hidden="1"/>
    </xf>
    <xf numFmtId="0" fontId="6" fillId="41" borderId="38" xfId="0" applyFont="1" applyFill="1" applyBorder="1" applyAlignment="1" applyProtection="1">
      <alignment/>
      <protection hidden="1"/>
    </xf>
    <xf numFmtId="0" fontId="6" fillId="41" borderId="45" xfId="0" applyFont="1" applyFill="1" applyBorder="1" applyAlignment="1" applyProtection="1">
      <alignment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52" fillId="0" borderId="47" xfId="0" applyFont="1" applyBorder="1" applyAlignment="1" applyProtection="1">
      <alignment horizontal="center" vertical="center"/>
      <protection hidden="1"/>
    </xf>
    <xf numFmtId="174" fontId="6" fillId="0" borderId="32" xfId="0" applyNumberFormat="1" applyFont="1" applyBorder="1" applyAlignment="1" applyProtection="1">
      <alignment horizontal="center" vertical="center"/>
      <protection hidden="1"/>
    </xf>
    <xf numFmtId="44" fontId="6" fillId="0" borderId="48" xfId="47" applyFont="1" applyBorder="1" applyAlignment="1" applyProtection="1">
      <alignment vertical="center"/>
      <protection hidden="1"/>
    </xf>
    <xf numFmtId="44" fontId="6" fillId="0" borderId="49" xfId="47" applyFont="1" applyBorder="1" applyAlignment="1" applyProtection="1">
      <alignment vertical="center"/>
      <protection hidden="1"/>
    </xf>
    <xf numFmtId="174" fontId="6" fillId="0" borderId="32" xfId="0" applyNumberFormat="1" applyFont="1" applyBorder="1" applyAlignment="1" applyProtection="1">
      <alignment horizontal="center" vertical="center" wrapText="1"/>
      <protection hidden="1"/>
    </xf>
    <xf numFmtId="0" fontId="52" fillId="0" borderId="35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5" fillId="41" borderId="38" xfId="0" applyFont="1" applyFill="1" applyBorder="1" applyAlignment="1" applyProtection="1">
      <alignment/>
      <protection hidden="1"/>
    </xf>
    <xf numFmtId="0" fontId="5" fillId="41" borderId="45" xfId="0" applyFont="1" applyFill="1" applyBorder="1" applyAlignment="1" applyProtection="1">
      <alignment/>
      <protection hidden="1"/>
    </xf>
    <xf numFmtId="0" fontId="5" fillId="41" borderId="47" xfId="0" applyFont="1" applyFill="1" applyBorder="1" applyAlignment="1" applyProtection="1">
      <alignment/>
      <protection hidden="1"/>
    </xf>
    <xf numFmtId="0" fontId="5" fillId="41" borderId="49" xfId="0" applyFont="1" applyFill="1" applyBorder="1" applyAlignment="1" applyProtection="1">
      <alignment/>
      <protection hidden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 5" xfId="55"/>
    <cellStyle name="Normal_titulos" xfId="56"/>
    <cellStyle name="Nota" xfId="57"/>
    <cellStyle name="Percent" xfId="58"/>
    <cellStyle name="Porcentagem 2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  <cellStyle name="Vírgula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8"/>
  <sheetViews>
    <sheetView tabSelected="1" view="pageBreakPreview" zoomScaleSheetLayoutView="100" workbookViewId="0" topLeftCell="A417">
      <selection activeCell="C436" sqref="C436"/>
    </sheetView>
  </sheetViews>
  <sheetFormatPr defaultColWidth="9.140625" defaultRowHeight="15"/>
  <cols>
    <col min="1" max="1" width="12.00390625" style="13" customWidth="1"/>
    <col min="2" max="2" width="11.28125" style="14" hidden="1" customWidth="1"/>
    <col min="3" max="3" width="56.00390625" style="15" customWidth="1"/>
    <col min="4" max="4" width="8.28125" style="16" bestFit="1" customWidth="1"/>
    <col min="5" max="5" width="10.421875" style="17" bestFit="1" customWidth="1"/>
    <col min="6" max="6" width="13.57421875" style="18" bestFit="1" customWidth="1"/>
    <col min="7" max="7" width="17.8515625" style="18" bestFit="1" customWidth="1"/>
    <col min="8" max="8" width="10.8515625" style="16" bestFit="1" customWidth="1"/>
    <col min="9" max="16384" width="9.140625" style="16" customWidth="1"/>
  </cols>
  <sheetData>
    <row r="1" ht="12.75">
      <c r="C1" s="130" t="s">
        <v>1103</v>
      </c>
    </row>
    <row r="2" spans="3:7" ht="7.5" customHeight="1">
      <c r="C2" s="19"/>
      <c r="D2" s="20"/>
      <c r="E2" s="20"/>
      <c r="F2" s="20"/>
      <c r="G2" s="20"/>
    </row>
    <row r="3" spans="2:7" ht="12.75" hidden="1">
      <c r="B3" s="21"/>
      <c r="C3" s="22"/>
      <c r="E3" s="16"/>
      <c r="F3" s="16"/>
      <c r="G3" s="16"/>
    </row>
    <row r="4" spans="2:7" ht="12.75" hidden="1">
      <c r="B4" s="21"/>
      <c r="C4" s="22"/>
      <c r="E4" s="16"/>
      <c r="F4" s="16"/>
      <c r="G4" s="16"/>
    </row>
    <row r="5" ht="12.75" hidden="1">
      <c r="C5" s="22"/>
    </row>
    <row r="6" spans="1:7" ht="12.75" customHeight="1">
      <c r="A6" s="232" t="s">
        <v>202</v>
      </c>
      <c r="B6" s="232"/>
      <c r="C6" s="16" t="s">
        <v>949</v>
      </c>
      <c r="D6" s="131"/>
      <c r="E6" s="131"/>
      <c r="F6" s="131"/>
      <c r="G6" s="131"/>
    </row>
    <row r="7" spans="1:7" ht="12.75">
      <c r="A7" s="232" t="s">
        <v>203</v>
      </c>
      <c r="B7" s="232"/>
      <c r="C7" s="231" t="s">
        <v>1122</v>
      </c>
      <c r="D7" s="231"/>
      <c r="E7" s="231"/>
      <c r="F7" s="231"/>
      <c r="G7" s="231"/>
    </row>
    <row r="8" spans="2:7" ht="4.5" customHeight="1" hidden="1">
      <c r="B8" s="23"/>
      <c r="C8" s="19"/>
      <c r="D8" s="20"/>
      <c r="E8" s="24"/>
      <c r="F8" s="25"/>
      <c r="G8" s="25"/>
    </row>
    <row r="9" spans="1:7" ht="12.75">
      <c r="A9" s="132"/>
      <c r="B9" s="21"/>
      <c r="C9" s="16"/>
      <c r="E9" s="16"/>
      <c r="F9" s="16"/>
      <c r="G9" s="16"/>
    </row>
    <row r="10" ht="10.5" customHeight="1" thickBot="1">
      <c r="C10" s="22"/>
    </row>
    <row r="11" spans="1:8" s="21" customFormat="1" ht="25.5">
      <c r="A11" s="26" t="s">
        <v>204</v>
      </c>
      <c r="B11" s="27" t="s">
        <v>205</v>
      </c>
      <c r="C11" s="28" t="s">
        <v>206</v>
      </c>
      <c r="D11" s="29" t="s">
        <v>207</v>
      </c>
      <c r="E11" s="30" t="s">
        <v>208</v>
      </c>
      <c r="F11" s="31" t="s">
        <v>209</v>
      </c>
      <c r="G11" s="31" t="s">
        <v>210</v>
      </c>
      <c r="H11" s="32" t="s">
        <v>591</v>
      </c>
    </row>
    <row r="12" spans="1:8" ht="12.75">
      <c r="A12" s="33"/>
      <c r="B12" s="34"/>
      <c r="C12" s="35"/>
      <c r="D12" s="36"/>
      <c r="E12" s="37"/>
      <c r="F12" s="38"/>
      <c r="G12" s="38"/>
      <c r="H12" s="39"/>
    </row>
    <row r="13" spans="1:8" ht="14.25">
      <c r="A13" s="40" t="s">
        <v>592</v>
      </c>
      <c r="B13" s="41"/>
      <c r="C13" s="42" t="s">
        <v>576</v>
      </c>
      <c r="D13" s="43"/>
      <c r="E13" s="44"/>
      <c r="F13" s="43"/>
      <c r="G13" s="92">
        <f>SUM(G14:G21)</f>
        <v>0</v>
      </c>
      <c r="H13" s="45" t="e">
        <f>G13/$G$417</f>
        <v>#DIV/0!</v>
      </c>
    </row>
    <row r="14" spans="1:8" ht="12.75">
      <c r="A14" s="33" t="s">
        <v>566</v>
      </c>
      <c r="B14" s="46" t="s">
        <v>716</v>
      </c>
      <c r="C14" s="47" t="s">
        <v>3</v>
      </c>
      <c r="D14" s="48" t="s">
        <v>0</v>
      </c>
      <c r="E14" s="221">
        <v>25</v>
      </c>
      <c r="F14" s="49"/>
      <c r="G14" s="50">
        <f aca="true" t="shared" si="0" ref="G14:G20">ROUND(E14*F14,2)</f>
        <v>0</v>
      </c>
      <c r="H14" s="51"/>
    </row>
    <row r="15" spans="1:8" s="20" customFormat="1" ht="12.75">
      <c r="A15" s="33" t="s">
        <v>568</v>
      </c>
      <c r="B15" s="46" t="s">
        <v>717</v>
      </c>
      <c r="C15" s="47" t="s">
        <v>1</v>
      </c>
      <c r="D15" s="48" t="s">
        <v>0</v>
      </c>
      <c r="E15" s="222">
        <v>10</v>
      </c>
      <c r="F15" s="49"/>
      <c r="G15" s="50">
        <f t="shared" si="0"/>
        <v>0</v>
      </c>
      <c r="H15" s="51"/>
    </row>
    <row r="16" spans="1:8" ht="25.5">
      <c r="A16" s="33" t="s">
        <v>569</v>
      </c>
      <c r="B16" s="46" t="s">
        <v>718</v>
      </c>
      <c r="C16" s="47" t="s">
        <v>2</v>
      </c>
      <c r="D16" s="48" t="s">
        <v>0</v>
      </c>
      <c r="E16" s="222">
        <v>20</v>
      </c>
      <c r="F16" s="49"/>
      <c r="G16" s="50">
        <f t="shared" si="0"/>
        <v>0</v>
      </c>
      <c r="H16" s="51"/>
    </row>
    <row r="17" spans="1:8" ht="25.5">
      <c r="A17" s="33" t="s">
        <v>570</v>
      </c>
      <c r="B17" s="46" t="s">
        <v>719</v>
      </c>
      <c r="C17" s="47" t="s">
        <v>224</v>
      </c>
      <c r="D17" s="48" t="s">
        <v>0</v>
      </c>
      <c r="E17" s="222">
        <v>20</v>
      </c>
      <c r="F17" s="49"/>
      <c r="G17" s="50">
        <f t="shared" si="0"/>
        <v>0</v>
      </c>
      <c r="H17" s="51"/>
    </row>
    <row r="18" spans="1:8" ht="12.75">
      <c r="A18" s="33" t="s">
        <v>571</v>
      </c>
      <c r="B18" s="52" t="s">
        <v>720</v>
      </c>
      <c r="C18" s="47" t="s">
        <v>721</v>
      </c>
      <c r="D18" s="48" t="s">
        <v>0</v>
      </c>
      <c r="E18" s="222">
        <v>15</v>
      </c>
      <c r="F18" s="49"/>
      <c r="G18" s="50">
        <f>ROUND(E18*F18,2)</f>
        <v>0</v>
      </c>
      <c r="H18" s="51"/>
    </row>
    <row r="19" spans="1:8" ht="25.5">
      <c r="A19" s="33" t="s">
        <v>572</v>
      </c>
      <c r="B19" s="53" t="s">
        <v>799</v>
      </c>
      <c r="C19" s="47" t="s">
        <v>950</v>
      </c>
      <c r="D19" s="48" t="s">
        <v>6</v>
      </c>
      <c r="E19" s="54">
        <v>1</v>
      </c>
      <c r="F19" s="55"/>
      <c r="G19" s="50">
        <f t="shared" si="0"/>
        <v>0</v>
      </c>
      <c r="H19" s="51"/>
    </row>
    <row r="20" spans="1:8" ht="12.75">
      <c r="A20" s="33" t="s">
        <v>804</v>
      </c>
      <c r="B20" s="53" t="s">
        <v>798</v>
      </c>
      <c r="C20" s="47" t="s">
        <v>943</v>
      </c>
      <c r="D20" s="48" t="s">
        <v>6</v>
      </c>
      <c r="E20" s="54">
        <v>1</v>
      </c>
      <c r="F20" s="55"/>
      <c r="G20" s="50">
        <f t="shared" si="0"/>
        <v>0</v>
      </c>
      <c r="H20" s="51"/>
    </row>
    <row r="21" spans="1:8" ht="12.75">
      <c r="A21" s="33"/>
      <c r="B21" s="46"/>
      <c r="C21" s="47"/>
      <c r="D21" s="48"/>
      <c r="E21" s="54"/>
      <c r="F21" s="49"/>
      <c r="G21" s="50"/>
      <c r="H21" s="51"/>
    </row>
    <row r="22" spans="1:8" ht="14.25">
      <c r="A22" s="40" t="s">
        <v>593</v>
      </c>
      <c r="B22" s="41"/>
      <c r="C22" s="42" t="s">
        <v>575</v>
      </c>
      <c r="D22" s="56"/>
      <c r="E22" s="44"/>
      <c r="F22" s="57"/>
      <c r="G22" s="92">
        <f>SUM(G23:G34)</f>
        <v>0</v>
      </c>
      <c r="H22" s="45" t="e">
        <f>G22/$G$417</f>
        <v>#DIV/0!</v>
      </c>
    </row>
    <row r="23" spans="1:8" ht="12.75">
      <c r="A23" s="33" t="s">
        <v>608</v>
      </c>
      <c r="B23" s="58" t="s">
        <v>236</v>
      </c>
      <c r="C23" s="59" t="s">
        <v>18</v>
      </c>
      <c r="D23" s="48" t="s">
        <v>4</v>
      </c>
      <c r="E23" s="60">
        <v>24</v>
      </c>
      <c r="F23" s="49"/>
      <c r="G23" s="50">
        <f aca="true" t="shared" si="1" ref="G23:G29">ROUND(E23*F23,2)</f>
        <v>0</v>
      </c>
      <c r="H23" s="51"/>
    </row>
    <row r="24" spans="1:8" ht="38.25">
      <c r="A24" s="33" t="s">
        <v>609</v>
      </c>
      <c r="B24" s="58" t="s">
        <v>227</v>
      </c>
      <c r="C24" s="59" t="s">
        <v>228</v>
      </c>
      <c r="D24" s="48" t="s">
        <v>10</v>
      </c>
      <c r="E24" s="60">
        <v>18</v>
      </c>
      <c r="F24" s="49"/>
      <c r="G24" s="50">
        <f t="shared" si="1"/>
        <v>0</v>
      </c>
      <c r="H24" s="51"/>
    </row>
    <row r="25" spans="1:8" ht="38.25">
      <c r="A25" s="33" t="s">
        <v>610</v>
      </c>
      <c r="B25" s="58" t="s">
        <v>229</v>
      </c>
      <c r="C25" s="59" t="s">
        <v>230</v>
      </c>
      <c r="D25" s="48" t="s">
        <v>10</v>
      </c>
      <c r="E25" s="60">
        <v>18</v>
      </c>
      <c r="F25" s="49"/>
      <c r="G25" s="50">
        <f t="shared" si="1"/>
        <v>0</v>
      </c>
      <c r="H25" s="51"/>
    </row>
    <row r="26" spans="1:8" ht="25.5">
      <c r="A26" s="33" t="s">
        <v>567</v>
      </c>
      <c r="B26" s="58" t="s">
        <v>231</v>
      </c>
      <c r="C26" s="59" t="s">
        <v>836</v>
      </c>
      <c r="D26" s="48" t="s">
        <v>10</v>
      </c>
      <c r="E26" s="60">
        <v>36</v>
      </c>
      <c r="F26" s="49"/>
      <c r="G26" s="50">
        <f t="shared" si="1"/>
        <v>0</v>
      </c>
      <c r="H26" s="51"/>
    </row>
    <row r="27" spans="1:8" ht="12.75">
      <c r="A27" s="33" t="s">
        <v>712</v>
      </c>
      <c r="B27" s="58" t="s">
        <v>234</v>
      </c>
      <c r="C27" s="59" t="s">
        <v>13</v>
      </c>
      <c r="D27" s="48" t="s">
        <v>4</v>
      </c>
      <c r="E27" s="60">
        <v>94.6</v>
      </c>
      <c r="F27" s="49"/>
      <c r="G27" s="50">
        <f t="shared" si="1"/>
        <v>0</v>
      </c>
      <c r="H27" s="51"/>
    </row>
    <row r="28" spans="1:8" ht="25.5">
      <c r="A28" s="33" t="s">
        <v>805</v>
      </c>
      <c r="B28" s="58" t="s">
        <v>233</v>
      </c>
      <c r="C28" s="61" t="s">
        <v>12</v>
      </c>
      <c r="D28" s="48" t="s">
        <v>4</v>
      </c>
      <c r="E28" s="60">
        <v>30</v>
      </c>
      <c r="F28" s="49"/>
      <c r="G28" s="50">
        <f t="shared" si="1"/>
        <v>0</v>
      </c>
      <c r="H28" s="51"/>
    </row>
    <row r="29" spans="1:8" ht="12.75">
      <c r="A29" s="33" t="s">
        <v>806</v>
      </c>
      <c r="B29" s="58" t="s">
        <v>940</v>
      </c>
      <c r="C29" s="61" t="s">
        <v>17</v>
      </c>
      <c r="D29" s="48" t="s">
        <v>16</v>
      </c>
      <c r="E29" s="62">
        <v>2160</v>
      </c>
      <c r="F29" s="49"/>
      <c r="G29" s="50">
        <f t="shared" si="1"/>
        <v>0</v>
      </c>
      <c r="H29" s="51"/>
    </row>
    <row r="30" spans="1:8" ht="25.5">
      <c r="A30" s="33" t="s">
        <v>807</v>
      </c>
      <c r="B30" s="63" t="s">
        <v>235</v>
      </c>
      <c r="C30" s="59" t="s">
        <v>15</v>
      </c>
      <c r="D30" s="48" t="s">
        <v>5</v>
      </c>
      <c r="E30" s="60">
        <v>120</v>
      </c>
      <c r="F30" s="49"/>
      <c r="G30" s="50">
        <f>ROUND(E30*F30,2)</f>
        <v>0</v>
      </c>
      <c r="H30" s="51"/>
    </row>
    <row r="31" spans="1:8" ht="12.75">
      <c r="A31" s="33" t="s">
        <v>928</v>
      </c>
      <c r="B31" s="64" t="s">
        <v>232</v>
      </c>
      <c r="C31" s="65" t="s">
        <v>11</v>
      </c>
      <c r="D31" s="48" t="s">
        <v>4</v>
      </c>
      <c r="E31" s="60">
        <v>300</v>
      </c>
      <c r="F31" s="49"/>
      <c r="G31" s="66">
        <f>ROUND(E31*F31,2)</f>
        <v>0</v>
      </c>
      <c r="H31" s="51"/>
    </row>
    <row r="32" spans="1:8" ht="25.5">
      <c r="A32" s="33" t="s">
        <v>932</v>
      </c>
      <c r="B32" s="64" t="s">
        <v>722</v>
      </c>
      <c r="C32" s="65" t="s">
        <v>723</v>
      </c>
      <c r="D32" s="48" t="s">
        <v>10</v>
      </c>
      <c r="E32" s="60">
        <v>36</v>
      </c>
      <c r="F32" s="49"/>
      <c r="G32" s="66">
        <f>ROUND(E32*F32,2)</f>
        <v>0</v>
      </c>
      <c r="H32" s="51"/>
    </row>
    <row r="33" spans="1:8" ht="12.75" customHeight="1">
      <c r="A33" s="33" t="s">
        <v>973</v>
      </c>
      <c r="B33" s="67"/>
      <c r="C33" s="59" t="s">
        <v>944</v>
      </c>
      <c r="D33" s="48" t="s">
        <v>927</v>
      </c>
      <c r="E33" s="60">
        <v>1</v>
      </c>
      <c r="F33" s="49"/>
      <c r="G33" s="66">
        <f>ROUND(E33*F33,2)</f>
        <v>0</v>
      </c>
      <c r="H33" s="51"/>
    </row>
    <row r="34" spans="1:8" ht="12.75">
      <c r="A34" s="33"/>
      <c r="B34" s="58"/>
      <c r="C34" s="59"/>
      <c r="D34" s="48"/>
      <c r="E34" s="62"/>
      <c r="F34" s="49"/>
      <c r="G34" s="50"/>
      <c r="H34" s="51"/>
    </row>
    <row r="35" spans="1:8" ht="14.25">
      <c r="A35" s="40" t="s">
        <v>594</v>
      </c>
      <c r="B35" s="41"/>
      <c r="C35" s="42" t="s">
        <v>574</v>
      </c>
      <c r="D35" s="56"/>
      <c r="E35" s="44"/>
      <c r="F35" s="57"/>
      <c r="G35" s="92">
        <f>SUM(G36:G62)</f>
        <v>0</v>
      </c>
      <c r="H35" s="45" t="e">
        <f>G35/$G$417</f>
        <v>#DIV/0!</v>
      </c>
    </row>
    <row r="36" spans="1:8" ht="25.5">
      <c r="A36" s="33" t="s">
        <v>861</v>
      </c>
      <c r="B36" s="68" t="s">
        <v>512</v>
      </c>
      <c r="C36" s="59" t="s">
        <v>513</v>
      </c>
      <c r="D36" s="48" t="s">
        <v>7</v>
      </c>
      <c r="E36" s="69">
        <v>5</v>
      </c>
      <c r="F36" s="49"/>
      <c r="G36" s="50">
        <f>ROUND(E36*F36,2)</f>
        <v>0</v>
      </c>
      <c r="H36" s="51"/>
    </row>
    <row r="37" spans="1:8" ht="38.25">
      <c r="A37" s="33" t="s">
        <v>862</v>
      </c>
      <c r="B37" s="58" t="s">
        <v>237</v>
      </c>
      <c r="C37" s="59" t="s">
        <v>19</v>
      </c>
      <c r="D37" s="48" t="s">
        <v>7</v>
      </c>
      <c r="E37" s="69">
        <v>8.1</v>
      </c>
      <c r="F37" s="49"/>
      <c r="G37" s="50">
        <f aca="true" t="shared" si="2" ref="G37:G57">ROUND(E37*F37,2)</f>
        <v>0</v>
      </c>
      <c r="H37" s="51"/>
    </row>
    <row r="38" spans="1:8" ht="25.5">
      <c r="A38" s="33" t="s">
        <v>863</v>
      </c>
      <c r="B38" s="58" t="s">
        <v>238</v>
      </c>
      <c r="C38" s="59" t="s">
        <v>20</v>
      </c>
      <c r="D38" s="48" t="s">
        <v>7</v>
      </c>
      <c r="E38" s="69">
        <v>39.43</v>
      </c>
      <c r="F38" s="49"/>
      <c r="G38" s="50">
        <f t="shared" si="2"/>
        <v>0</v>
      </c>
      <c r="H38" s="51"/>
    </row>
    <row r="39" spans="1:8" ht="12.75">
      <c r="A39" s="33" t="s">
        <v>864</v>
      </c>
      <c r="B39" s="58" t="s">
        <v>243</v>
      </c>
      <c r="C39" s="59" t="s">
        <v>25</v>
      </c>
      <c r="D39" s="48" t="s">
        <v>4</v>
      </c>
      <c r="E39" s="69">
        <v>4330</v>
      </c>
      <c r="F39" s="49"/>
      <c r="G39" s="50">
        <f>ROUND(E39*F39,2)</f>
        <v>0</v>
      </c>
      <c r="H39" s="51"/>
    </row>
    <row r="40" spans="1:8" ht="12.75">
      <c r="A40" s="33" t="s">
        <v>865</v>
      </c>
      <c r="B40" s="58" t="s">
        <v>239</v>
      </c>
      <c r="C40" s="59" t="s">
        <v>21</v>
      </c>
      <c r="D40" s="48" t="s">
        <v>4</v>
      </c>
      <c r="E40" s="69">
        <v>60</v>
      </c>
      <c r="F40" s="49"/>
      <c r="G40" s="50">
        <f t="shared" si="2"/>
        <v>0</v>
      </c>
      <c r="H40" s="51"/>
    </row>
    <row r="41" spans="1:8" ht="12.75">
      <c r="A41" s="33" t="s">
        <v>866</v>
      </c>
      <c r="B41" s="58" t="s">
        <v>240</v>
      </c>
      <c r="C41" s="59" t="s">
        <v>22</v>
      </c>
      <c r="D41" s="48" t="s">
        <v>4</v>
      </c>
      <c r="E41" s="69">
        <v>4330</v>
      </c>
      <c r="F41" s="49"/>
      <c r="G41" s="50">
        <f t="shared" si="2"/>
        <v>0</v>
      </c>
      <c r="H41" s="51"/>
    </row>
    <row r="42" spans="1:8" ht="25.5">
      <c r="A42" s="33" t="s">
        <v>867</v>
      </c>
      <c r="B42" s="58" t="s">
        <v>244</v>
      </c>
      <c r="C42" s="59" t="s">
        <v>514</v>
      </c>
      <c r="D42" s="48" t="s">
        <v>4</v>
      </c>
      <c r="E42" s="69">
        <v>4330</v>
      </c>
      <c r="F42" s="49"/>
      <c r="G42" s="50">
        <f>ROUND(E42*F42,2)</f>
        <v>0</v>
      </c>
      <c r="H42" s="51"/>
    </row>
    <row r="43" spans="1:8" ht="25.5">
      <c r="A43" s="33" t="s">
        <v>868</v>
      </c>
      <c r="B43" s="58" t="s">
        <v>241</v>
      </c>
      <c r="C43" s="59" t="s">
        <v>23</v>
      </c>
      <c r="D43" s="48" t="s">
        <v>4</v>
      </c>
      <c r="E43" s="69">
        <v>1496.0900000000001</v>
      </c>
      <c r="F43" s="49"/>
      <c r="G43" s="50">
        <f>ROUND(E43*F43,2)</f>
        <v>0</v>
      </c>
      <c r="H43" s="51"/>
    </row>
    <row r="44" spans="1:8" ht="25.5">
      <c r="A44" s="33" t="s">
        <v>869</v>
      </c>
      <c r="B44" s="58" t="s">
        <v>242</v>
      </c>
      <c r="C44" s="59" t="s">
        <v>24</v>
      </c>
      <c r="D44" s="48" t="s">
        <v>4</v>
      </c>
      <c r="E44" s="69">
        <v>645</v>
      </c>
      <c r="F44" s="49"/>
      <c r="G44" s="50">
        <f t="shared" si="2"/>
        <v>0</v>
      </c>
      <c r="H44" s="51"/>
    </row>
    <row r="45" spans="1:8" ht="12.75">
      <c r="A45" s="33" t="s">
        <v>870</v>
      </c>
      <c r="B45" s="63" t="s">
        <v>246</v>
      </c>
      <c r="C45" s="61" t="s">
        <v>28</v>
      </c>
      <c r="D45" s="48" t="s">
        <v>0</v>
      </c>
      <c r="E45" s="70">
        <v>8</v>
      </c>
      <c r="F45" s="49"/>
      <c r="G45" s="50">
        <f t="shared" si="2"/>
        <v>0</v>
      </c>
      <c r="H45" s="51"/>
    </row>
    <row r="46" spans="1:8" ht="12.75">
      <c r="A46" s="33" t="s">
        <v>871</v>
      </c>
      <c r="B46" s="63" t="s">
        <v>247</v>
      </c>
      <c r="C46" s="61" t="s">
        <v>29</v>
      </c>
      <c r="D46" s="48" t="s">
        <v>4</v>
      </c>
      <c r="E46" s="70">
        <v>35.5</v>
      </c>
      <c r="F46" s="49"/>
      <c r="G46" s="50">
        <f t="shared" si="2"/>
        <v>0</v>
      </c>
      <c r="H46" s="51"/>
    </row>
    <row r="47" spans="1:8" ht="12.75" customHeight="1">
      <c r="A47" s="33" t="s">
        <v>872</v>
      </c>
      <c r="B47" s="58" t="s">
        <v>248</v>
      </c>
      <c r="C47" s="59" t="s">
        <v>30</v>
      </c>
      <c r="D47" s="48" t="s">
        <v>4</v>
      </c>
      <c r="E47" s="70">
        <v>17</v>
      </c>
      <c r="F47" s="49"/>
      <c r="G47" s="50">
        <f t="shared" si="2"/>
        <v>0</v>
      </c>
      <c r="H47" s="51"/>
    </row>
    <row r="48" spans="1:8" ht="12.75" customHeight="1">
      <c r="A48" s="33" t="s">
        <v>873</v>
      </c>
      <c r="B48" s="58" t="s">
        <v>249</v>
      </c>
      <c r="C48" s="59" t="s">
        <v>31</v>
      </c>
      <c r="D48" s="48" t="s">
        <v>5</v>
      </c>
      <c r="E48" s="70">
        <v>4.5</v>
      </c>
      <c r="F48" s="49"/>
      <c r="G48" s="50">
        <f t="shared" si="2"/>
        <v>0</v>
      </c>
      <c r="H48" s="51"/>
    </row>
    <row r="49" spans="1:8" ht="12.75" customHeight="1">
      <c r="A49" s="33" t="s">
        <v>874</v>
      </c>
      <c r="B49" s="58" t="s">
        <v>250</v>
      </c>
      <c r="C49" s="59" t="s">
        <v>32</v>
      </c>
      <c r="D49" s="48" t="s">
        <v>0</v>
      </c>
      <c r="E49" s="70">
        <v>1</v>
      </c>
      <c r="F49" s="49"/>
      <c r="G49" s="50">
        <f t="shared" si="2"/>
        <v>0</v>
      </c>
      <c r="H49" s="51"/>
    </row>
    <row r="50" spans="1:8" ht="38.25">
      <c r="A50" s="33" t="s">
        <v>875</v>
      </c>
      <c r="B50" s="63" t="s">
        <v>251</v>
      </c>
      <c r="C50" s="61" t="s">
        <v>33</v>
      </c>
      <c r="D50" s="48" t="s">
        <v>4</v>
      </c>
      <c r="E50" s="60">
        <v>76.5</v>
      </c>
      <c r="F50" s="49"/>
      <c r="G50" s="50">
        <f t="shared" si="2"/>
        <v>0</v>
      </c>
      <c r="H50" s="51"/>
    </row>
    <row r="51" spans="1:8" ht="25.5">
      <c r="A51" s="33" t="s">
        <v>876</v>
      </c>
      <c r="B51" s="63" t="s">
        <v>476</v>
      </c>
      <c r="C51" s="61" t="s">
        <v>194</v>
      </c>
      <c r="D51" s="48" t="s">
        <v>4</v>
      </c>
      <c r="E51" s="60">
        <v>49</v>
      </c>
      <c r="F51" s="49"/>
      <c r="G51" s="50">
        <f>ROUND(E51*F51,2)</f>
        <v>0</v>
      </c>
      <c r="H51" s="51"/>
    </row>
    <row r="52" spans="1:8" ht="38.25">
      <c r="A52" s="33" t="s">
        <v>877</v>
      </c>
      <c r="B52" s="58" t="s">
        <v>252</v>
      </c>
      <c r="C52" s="59" t="s">
        <v>34</v>
      </c>
      <c r="D52" s="48" t="s">
        <v>7</v>
      </c>
      <c r="E52" s="60">
        <v>932.08817</v>
      </c>
      <c r="F52" s="49"/>
      <c r="G52" s="50">
        <f t="shared" si="2"/>
        <v>0</v>
      </c>
      <c r="H52" s="51"/>
    </row>
    <row r="53" spans="1:8" ht="12.75" customHeight="1">
      <c r="A53" s="33" t="s">
        <v>878</v>
      </c>
      <c r="B53" s="58" t="s">
        <v>253</v>
      </c>
      <c r="C53" s="61" t="s">
        <v>837</v>
      </c>
      <c r="D53" s="48" t="s">
        <v>7</v>
      </c>
      <c r="E53" s="70">
        <v>64.5</v>
      </c>
      <c r="F53" s="49"/>
      <c r="G53" s="50">
        <f t="shared" si="2"/>
        <v>0</v>
      </c>
      <c r="H53" s="51"/>
    </row>
    <row r="54" spans="1:8" ht="12.75" customHeight="1">
      <c r="A54" s="33" t="s">
        <v>879</v>
      </c>
      <c r="B54" s="58" t="s">
        <v>254</v>
      </c>
      <c r="C54" s="61" t="s">
        <v>35</v>
      </c>
      <c r="D54" s="48" t="s">
        <v>7</v>
      </c>
      <c r="E54" s="60">
        <v>116</v>
      </c>
      <c r="F54" s="49"/>
      <c r="G54" s="50">
        <f t="shared" si="2"/>
        <v>0</v>
      </c>
      <c r="H54" s="51"/>
    </row>
    <row r="55" spans="1:8" ht="12.75" customHeight="1">
      <c r="A55" s="33" t="s">
        <v>880</v>
      </c>
      <c r="B55" s="58" t="s">
        <v>255</v>
      </c>
      <c r="C55" s="61" t="s">
        <v>36</v>
      </c>
      <c r="D55" s="48" t="s">
        <v>7</v>
      </c>
      <c r="E55" s="70">
        <v>116</v>
      </c>
      <c r="F55" s="49"/>
      <c r="G55" s="50">
        <f t="shared" si="2"/>
        <v>0</v>
      </c>
      <c r="H55" s="51"/>
    </row>
    <row r="56" spans="1:8" ht="12.75" customHeight="1">
      <c r="A56" s="33" t="s">
        <v>881</v>
      </c>
      <c r="B56" s="58" t="s">
        <v>256</v>
      </c>
      <c r="C56" s="61" t="s">
        <v>37</v>
      </c>
      <c r="D56" s="48" t="s">
        <v>7</v>
      </c>
      <c r="E56" s="70">
        <v>10</v>
      </c>
      <c r="F56" s="49"/>
      <c r="G56" s="50">
        <f t="shared" si="2"/>
        <v>0</v>
      </c>
      <c r="H56" s="51"/>
    </row>
    <row r="57" spans="1:8" ht="12.75" customHeight="1">
      <c r="A57" s="33" t="s">
        <v>882</v>
      </c>
      <c r="B57" s="58" t="s">
        <v>257</v>
      </c>
      <c r="C57" s="61" t="s">
        <v>38</v>
      </c>
      <c r="D57" s="48" t="s">
        <v>7</v>
      </c>
      <c r="E57" s="70">
        <v>106</v>
      </c>
      <c r="F57" s="49"/>
      <c r="G57" s="50">
        <f t="shared" si="2"/>
        <v>0</v>
      </c>
      <c r="H57" s="51"/>
    </row>
    <row r="58" spans="1:8" ht="12.75" customHeight="1">
      <c r="A58" s="33" t="s">
        <v>930</v>
      </c>
      <c r="B58" s="63" t="s">
        <v>245</v>
      </c>
      <c r="C58" s="47" t="s">
        <v>27</v>
      </c>
      <c r="D58" s="48" t="s">
        <v>4</v>
      </c>
      <c r="E58" s="60">
        <v>21</v>
      </c>
      <c r="F58" s="49"/>
      <c r="G58" s="50">
        <f>ROUND(E58*F58,2)</f>
        <v>0</v>
      </c>
      <c r="H58" s="51"/>
    </row>
    <row r="59" spans="1:8" ht="12.75" customHeight="1">
      <c r="A59" s="33" t="s">
        <v>931</v>
      </c>
      <c r="B59" s="64" t="s">
        <v>478</v>
      </c>
      <c r="C59" s="47" t="s">
        <v>196</v>
      </c>
      <c r="D59" s="48" t="s">
        <v>16</v>
      </c>
      <c r="E59" s="60">
        <v>720</v>
      </c>
      <c r="F59" s="49"/>
      <c r="G59" s="66">
        <f>ROUND(E59*F59,2)</f>
        <v>0</v>
      </c>
      <c r="H59" s="51"/>
    </row>
    <row r="60" spans="1:8" ht="38.25">
      <c r="A60" s="33" t="s">
        <v>933</v>
      </c>
      <c r="B60" s="84" t="s">
        <v>1112</v>
      </c>
      <c r="C60" s="47" t="s">
        <v>974</v>
      </c>
      <c r="D60" s="48" t="s">
        <v>6</v>
      </c>
      <c r="E60" s="60">
        <v>1</v>
      </c>
      <c r="F60" s="49"/>
      <c r="G60" s="66">
        <f>ROUND(E60*F60,2)</f>
        <v>0</v>
      </c>
      <c r="H60" s="51"/>
    </row>
    <row r="61" spans="1:8" ht="38.25">
      <c r="A61" s="33" t="s">
        <v>1139</v>
      </c>
      <c r="B61" s="84" t="s">
        <v>1137</v>
      </c>
      <c r="C61" s="85" t="s">
        <v>1138</v>
      </c>
      <c r="D61" s="86" t="s">
        <v>6</v>
      </c>
      <c r="E61" s="87">
        <v>1</v>
      </c>
      <c r="F61" s="88"/>
      <c r="G61" s="50">
        <f>ROUND(E61*F61,2)</f>
        <v>0</v>
      </c>
      <c r="H61" s="51"/>
    </row>
    <row r="62" spans="1:8" ht="12.75" customHeight="1">
      <c r="A62" s="33"/>
      <c r="B62" s="58"/>
      <c r="C62" s="61"/>
      <c r="D62" s="48"/>
      <c r="E62" s="70"/>
      <c r="F62" s="49"/>
      <c r="G62" s="50"/>
      <c r="H62" s="51"/>
    </row>
    <row r="63" spans="1:8" ht="14.25">
      <c r="A63" s="40" t="s">
        <v>595</v>
      </c>
      <c r="B63" s="41"/>
      <c r="C63" s="42" t="s">
        <v>607</v>
      </c>
      <c r="D63" s="56"/>
      <c r="E63" s="44"/>
      <c r="F63" s="57"/>
      <c r="G63" s="92">
        <f>SUM(G64:G82)</f>
        <v>0</v>
      </c>
      <c r="H63" s="45" t="e">
        <f>G63/$G$417</f>
        <v>#DIV/0!</v>
      </c>
    </row>
    <row r="64" spans="1:8" ht="12.75" customHeight="1">
      <c r="A64" s="71" t="s">
        <v>910</v>
      </c>
      <c r="B64" s="63" t="s">
        <v>258</v>
      </c>
      <c r="C64" s="47" t="s">
        <v>39</v>
      </c>
      <c r="D64" s="48" t="s">
        <v>4</v>
      </c>
      <c r="E64" s="60">
        <v>19.7</v>
      </c>
      <c r="F64" s="49"/>
      <c r="G64" s="50">
        <f aca="true" t="shared" si="3" ref="G64:G80">ROUND(E64*F64,2)</f>
        <v>0</v>
      </c>
      <c r="H64" s="51"/>
    </row>
    <row r="65" spans="1:8" ht="12.75">
      <c r="A65" s="71" t="s">
        <v>911</v>
      </c>
      <c r="B65" s="63" t="s">
        <v>259</v>
      </c>
      <c r="C65" s="47" t="s">
        <v>40</v>
      </c>
      <c r="D65" s="48" t="s">
        <v>4</v>
      </c>
      <c r="E65" s="60">
        <v>35.384</v>
      </c>
      <c r="F65" s="49"/>
      <c r="G65" s="50">
        <f t="shared" si="3"/>
        <v>0</v>
      </c>
      <c r="H65" s="51"/>
    </row>
    <row r="66" spans="1:8" ht="12.75" customHeight="1">
      <c r="A66" s="71" t="s">
        <v>912</v>
      </c>
      <c r="B66" s="52" t="s">
        <v>260</v>
      </c>
      <c r="C66" s="47" t="s">
        <v>838</v>
      </c>
      <c r="D66" s="48" t="s">
        <v>26</v>
      </c>
      <c r="E66" s="60">
        <v>2269</v>
      </c>
      <c r="F66" s="49"/>
      <c r="G66" s="50">
        <f t="shared" si="3"/>
        <v>0</v>
      </c>
      <c r="H66" s="51"/>
    </row>
    <row r="67" spans="1:8" ht="25.5">
      <c r="A67" s="71" t="s">
        <v>913</v>
      </c>
      <c r="B67" s="63" t="s">
        <v>261</v>
      </c>
      <c r="C67" s="47" t="s">
        <v>839</v>
      </c>
      <c r="D67" s="48" t="s">
        <v>26</v>
      </c>
      <c r="E67" s="60">
        <v>412</v>
      </c>
      <c r="F67" s="49"/>
      <c r="G67" s="50">
        <f t="shared" si="3"/>
        <v>0</v>
      </c>
      <c r="H67" s="51"/>
    </row>
    <row r="68" spans="1:8" ht="12.75">
      <c r="A68" s="71" t="s">
        <v>914</v>
      </c>
      <c r="B68" s="63" t="s">
        <v>262</v>
      </c>
      <c r="C68" s="47" t="s">
        <v>41</v>
      </c>
      <c r="D68" s="48" t="s">
        <v>7</v>
      </c>
      <c r="E68" s="60">
        <v>18.060000000000002</v>
      </c>
      <c r="F68" s="49"/>
      <c r="G68" s="50">
        <f t="shared" si="3"/>
        <v>0</v>
      </c>
      <c r="H68" s="51"/>
    </row>
    <row r="69" spans="1:8" ht="12.75">
      <c r="A69" s="71" t="s">
        <v>915</v>
      </c>
      <c r="B69" s="63" t="s">
        <v>263</v>
      </c>
      <c r="C69" s="47" t="s">
        <v>42</v>
      </c>
      <c r="D69" s="48" t="s">
        <v>7</v>
      </c>
      <c r="E69" s="60">
        <v>12.56</v>
      </c>
      <c r="F69" s="49"/>
      <c r="G69" s="50">
        <f t="shared" si="3"/>
        <v>0</v>
      </c>
      <c r="H69" s="51"/>
    </row>
    <row r="70" spans="1:8" ht="25.5">
      <c r="A70" s="71" t="s">
        <v>916</v>
      </c>
      <c r="B70" s="63" t="s">
        <v>273</v>
      </c>
      <c r="C70" s="47" t="s">
        <v>49</v>
      </c>
      <c r="D70" s="48" t="s">
        <v>5</v>
      </c>
      <c r="E70" s="60">
        <v>150</v>
      </c>
      <c r="F70" s="49"/>
      <c r="G70" s="50">
        <f>ROUND(E70*F70,2)</f>
        <v>0</v>
      </c>
      <c r="H70" s="51"/>
    </row>
    <row r="71" spans="1:8" ht="12.75">
      <c r="A71" s="71" t="s">
        <v>917</v>
      </c>
      <c r="B71" s="63" t="s">
        <v>225</v>
      </c>
      <c r="C71" s="47" t="s">
        <v>8</v>
      </c>
      <c r="D71" s="48" t="s">
        <v>4</v>
      </c>
      <c r="E71" s="60">
        <v>60</v>
      </c>
      <c r="F71" s="49"/>
      <c r="G71" s="50">
        <f>ROUND(E71*F71,2)</f>
        <v>0</v>
      </c>
      <c r="H71" s="51"/>
    </row>
    <row r="72" spans="1:8" ht="25.5">
      <c r="A72" s="71" t="s">
        <v>918</v>
      </c>
      <c r="B72" s="63" t="s">
        <v>226</v>
      </c>
      <c r="C72" s="47" t="s">
        <v>9</v>
      </c>
      <c r="D72" s="48" t="s">
        <v>4</v>
      </c>
      <c r="E72" s="60">
        <v>60</v>
      </c>
      <c r="F72" s="49"/>
      <c r="G72" s="50">
        <f>ROUND(E72*F72,2)</f>
        <v>0</v>
      </c>
      <c r="H72" s="51"/>
    </row>
    <row r="73" spans="1:8" ht="25.5">
      <c r="A73" s="71" t="s">
        <v>919</v>
      </c>
      <c r="B73" s="52" t="s">
        <v>265</v>
      </c>
      <c r="C73" s="65" t="s">
        <v>43</v>
      </c>
      <c r="D73" s="48" t="s">
        <v>7</v>
      </c>
      <c r="E73" s="72">
        <v>10</v>
      </c>
      <c r="F73" s="49"/>
      <c r="G73" s="50">
        <f t="shared" si="3"/>
        <v>0</v>
      </c>
      <c r="H73" s="51"/>
    </row>
    <row r="74" spans="1:8" ht="38.25">
      <c r="A74" s="71" t="s">
        <v>920</v>
      </c>
      <c r="B74" s="52" t="s">
        <v>1124</v>
      </c>
      <c r="C74" s="65" t="s">
        <v>1125</v>
      </c>
      <c r="D74" s="48" t="s">
        <v>4</v>
      </c>
      <c r="E74" s="72">
        <v>48</v>
      </c>
      <c r="F74" s="49"/>
      <c r="G74" s="50">
        <f>ROUND(E74*F74,2)</f>
        <v>0</v>
      </c>
      <c r="H74" s="51"/>
    </row>
    <row r="75" spans="1:8" ht="25.5">
      <c r="A75" s="71" t="s">
        <v>921</v>
      </c>
      <c r="B75" s="52" t="s">
        <v>266</v>
      </c>
      <c r="C75" s="47" t="s">
        <v>44</v>
      </c>
      <c r="D75" s="48" t="s">
        <v>7</v>
      </c>
      <c r="E75" s="72">
        <v>8.06</v>
      </c>
      <c r="F75" s="49"/>
      <c r="G75" s="50">
        <f t="shared" si="3"/>
        <v>0</v>
      </c>
      <c r="H75" s="51"/>
    </row>
    <row r="76" spans="1:8" s="131" customFormat="1" ht="25.5">
      <c r="A76" s="71" t="s">
        <v>922</v>
      </c>
      <c r="B76" s="52" t="s">
        <v>267</v>
      </c>
      <c r="C76" s="47" t="s">
        <v>45</v>
      </c>
      <c r="D76" s="48" t="s">
        <v>7</v>
      </c>
      <c r="E76" s="72">
        <v>12.56</v>
      </c>
      <c r="F76" s="49"/>
      <c r="G76" s="50">
        <f t="shared" si="3"/>
        <v>0</v>
      </c>
      <c r="H76" s="51"/>
    </row>
    <row r="77" spans="1:8" s="131" customFormat="1" ht="12.75" customHeight="1">
      <c r="A77" s="71" t="s">
        <v>923</v>
      </c>
      <c r="B77" s="63" t="s">
        <v>270</v>
      </c>
      <c r="C77" s="47" t="s">
        <v>47</v>
      </c>
      <c r="D77" s="48" t="s">
        <v>7</v>
      </c>
      <c r="E77" s="60">
        <v>6.6000000000000005</v>
      </c>
      <c r="F77" s="49"/>
      <c r="G77" s="50">
        <f t="shared" si="3"/>
        <v>0</v>
      </c>
      <c r="H77" s="51"/>
    </row>
    <row r="78" spans="1:8" s="131" customFormat="1" ht="12.75" customHeight="1">
      <c r="A78" s="71" t="s">
        <v>924</v>
      </c>
      <c r="B78" s="63" t="s">
        <v>269</v>
      </c>
      <c r="C78" s="47" t="s">
        <v>46</v>
      </c>
      <c r="D78" s="48" t="s">
        <v>7</v>
      </c>
      <c r="E78" s="60">
        <v>1.2</v>
      </c>
      <c r="F78" s="49"/>
      <c r="G78" s="50">
        <f>ROUND(E78*F78,2)</f>
        <v>0</v>
      </c>
      <c r="H78" s="51"/>
    </row>
    <row r="79" spans="1:8" ht="12.75">
      <c r="A79" s="71" t="s">
        <v>925</v>
      </c>
      <c r="B79" s="63" t="s">
        <v>271</v>
      </c>
      <c r="C79" s="47" t="s">
        <v>48</v>
      </c>
      <c r="D79" s="48" t="s">
        <v>4</v>
      </c>
      <c r="E79" s="60">
        <v>86</v>
      </c>
      <c r="F79" s="49"/>
      <c r="G79" s="50">
        <f t="shared" si="3"/>
        <v>0</v>
      </c>
      <c r="H79" s="51"/>
    </row>
    <row r="80" spans="1:8" ht="12.75" customHeight="1">
      <c r="A80" s="71" t="s">
        <v>934</v>
      </c>
      <c r="B80" s="63" t="s">
        <v>274</v>
      </c>
      <c r="C80" s="47" t="s">
        <v>50</v>
      </c>
      <c r="D80" s="48" t="s">
        <v>5</v>
      </c>
      <c r="E80" s="60">
        <v>8</v>
      </c>
      <c r="F80" s="49"/>
      <c r="G80" s="50">
        <f t="shared" si="3"/>
        <v>0</v>
      </c>
      <c r="H80" s="51"/>
    </row>
    <row r="81" spans="1:8" ht="12.75" customHeight="1">
      <c r="A81" s="71" t="s">
        <v>1140</v>
      </c>
      <c r="B81" s="63" t="s">
        <v>283</v>
      </c>
      <c r="C81" s="47" t="s">
        <v>53</v>
      </c>
      <c r="D81" s="48" t="s">
        <v>26</v>
      </c>
      <c r="E81" s="60">
        <v>2410.19</v>
      </c>
      <c r="F81" s="49"/>
      <c r="G81" s="50">
        <f>ROUND(E81*F81,2)</f>
        <v>0</v>
      </c>
      <c r="H81" s="51"/>
    </row>
    <row r="82" spans="1:8" ht="12.75">
      <c r="A82" s="71"/>
      <c r="B82" s="52"/>
      <c r="C82" s="47"/>
      <c r="D82" s="48"/>
      <c r="E82" s="60"/>
      <c r="F82" s="49"/>
      <c r="G82" s="50"/>
      <c r="H82" s="51"/>
    </row>
    <row r="83" spans="1:8" ht="14.25">
      <c r="A83" s="40" t="s">
        <v>611</v>
      </c>
      <c r="B83" s="41"/>
      <c r="C83" s="42" t="s">
        <v>577</v>
      </c>
      <c r="D83" s="56"/>
      <c r="E83" s="44"/>
      <c r="F83" s="57"/>
      <c r="G83" s="92">
        <f>SUM(G84:G88)</f>
        <v>0</v>
      </c>
      <c r="H83" s="45" t="e">
        <f>G83/$G$417</f>
        <v>#DIV/0!</v>
      </c>
    </row>
    <row r="84" spans="1:8" ht="25.5">
      <c r="A84" s="71" t="s">
        <v>612</v>
      </c>
      <c r="B84" s="52" t="s">
        <v>277</v>
      </c>
      <c r="C84" s="65" t="s">
        <v>840</v>
      </c>
      <c r="D84" s="48" t="s">
        <v>4</v>
      </c>
      <c r="E84" s="60">
        <v>264.36800000000005</v>
      </c>
      <c r="F84" s="49"/>
      <c r="G84" s="50">
        <f>ROUND(E84*F84,2)</f>
        <v>0</v>
      </c>
      <c r="H84" s="51"/>
    </row>
    <row r="85" spans="1:8" ht="25.5">
      <c r="A85" s="71" t="s">
        <v>613</v>
      </c>
      <c r="B85" s="63" t="s">
        <v>724</v>
      </c>
      <c r="C85" s="47" t="s">
        <v>725</v>
      </c>
      <c r="D85" s="48" t="s">
        <v>4</v>
      </c>
      <c r="E85" s="60">
        <v>141.432</v>
      </c>
      <c r="F85" s="49"/>
      <c r="G85" s="50">
        <f>ROUND(E85*F85,2)</f>
        <v>0</v>
      </c>
      <c r="H85" s="51"/>
    </row>
    <row r="86" spans="1:8" ht="12.75">
      <c r="A86" s="71" t="s">
        <v>614</v>
      </c>
      <c r="B86" s="58" t="s">
        <v>280</v>
      </c>
      <c r="C86" s="47" t="s">
        <v>52</v>
      </c>
      <c r="D86" s="48" t="s">
        <v>7</v>
      </c>
      <c r="E86" s="60">
        <v>1.06</v>
      </c>
      <c r="F86" s="49"/>
      <c r="G86" s="50">
        <f>ROUND(E86*F86,2)</f>
        <v>0</v>
      </c>
      <c r="H86" s="51"/>
    </row>
    <row r="87" spans="1:8" ht="12.75">
      <c r="A87" s="71" t="s">
        <v>800</v>
      </c>
      <c r="B87" s="52" t="s">
        <v>278</v>
      </c>
      <c r="C87" s="47" t="s">
        <v>51</v>
      </c>
      <c r="D87" s="48" t="s">
        <v>4</v>
      </c>
      <c r="E87" s="60">
        <v>17.901840000000007</v>
      </c>
      <c r="F87" s="49"/>
      <c r="G87" s="50">
        <f>ROUND(E87*F87,2)</f>
        <v>0</v>
      </c>
      <c r="H87" s="51"/>
    </row>
    <row r="88" spans="1:8" ht="12.75">
      <c r="A88" s="71"/>
      <c r="B88" s="58"/>
      <c r="C88" s="47"/>
      <c r="D88" s="48"/>
      <c r="E88" s="60"/>
      <c r="F88" s="49"/>
      <c r="G88" s="50"/>
      <c r="H88" s="51"/>
    </row>
    <row r="89" spans="1:8" ht="14.25">
      <c r="A89" s="40" t="s">
        <v>596</v>
      </c>
      <c r="B89" s="41"/>
      <c r="C89" s="42" t="s">
        <v>578</v>
      </c>
      <c r="D89" s="56"/>
      <c r="E89" s="44"/>
      <c r="F89" s="57"/>
      <c r="G89" s="92">
        <f>SUM(G90:G103)</f>
        <v>0</v>
      </c>
      <c r="H89" s="45" t="e">
        <f>G89/$G$417</f>
        <v>#DIV/0!</v>
      </c>
    </row>
    <row r="90" spans="1:8" ht="12.75">
      <c r="A90" s="73" t="s">
        <v>573</v>
      </c>
      <c r="B90" s="58" t="s">
        <v>286</v>
      </c>
      <c r="C90" s="47" t="s">
        <v>55</v>
      </c>
      <c r="D90" s="48" t="s">
        <v>7</v>
      </c>
      <c r="E90" s="60">
        <v>292.05</v>
      </c>
      <c r="F90" s="49"/>
      <c r="G90" s="50">
        <f aca="true" t="shared" si="4" ref="G90:G98">ROUND(E90*F90,2)</f>
        <v>0</v>
      </c>
      <c r="H90" s="51"/>
    </row>
    <row r="91" spans="1:8" ht="12.75">
      <c r="A91" s="73" t="s">
        <v>615</v>
      </c>
      <c r="B91" s="58" t="s">
        <v>287</v>
      </c>
      <c r="C91" s="47" t="s">
        <v>56</v>
      </c>
      <c r="D91" s="48" t="s">
        <v>4</v>
      </c>
      <c r="E91" s="60">
        <v>811.6000000000001</v>
      </c>
      <c r="F91" s="49"/>
      <c r="G91" s="50">
        <f t="shared" si="4"/>
        <v>0</v>
      </c>
      <c r="H91" s="51"/>
    </row>
    <row r="92" spans="1:8" ht="12.75">
      <c r="A92" s="73" t="s">
        <v>622</v>
      </c>
      <c r="B92" s="58" t="s">
        <v>288</v>
      </c>
      <c r="C92" s="47" t="s">
        <v>57</v>
      </c>
      <c r="D92" s="48" t="s">
        <v>4</v>
      </c>
      <c r="E92" s="60">
        <v>811.6000000000001</v>
      </c>
      <c r="F92" s="49"/>
      <c r="G92" s="50">
        <f t="shared" si="4"/>
        <v>0</v>
      </c>
      <c r="H92" s="51"/>
    </row>
    <row r="93" spans="1:8" ht="12.75">
      <c r="A93" s="73" t="s">
        <v>956</v>
      </c>
      <c r="B93" s="58" t="s">
        <v>289</v>
      </c>
      <c r="C93" s="47" t="s">
        <v>58</v>
      </c>
      <c r="D93" s="48" t="s">
        <v>4</v>
      </c>
      <c r="E93" s="60">
        <v>122.19999999999999</v>
      </c>
      <c r="F93" s="49"/>
      <c r="G93" s="50">
        <f>ROUND(E93*F93,2)</f>
        <v>0</v>
      </c>
      <c r="H93" s="51"/>
    </row>
    <row r="94" spans="1:8" ht="12.75">
      <c r="A94" s="73" t="s">
        <v>901</v>
      </c>
      <c r="B94" s="58" t="s">
        <v>290</v>
      </c>
      <c r="C94" s="47" t="s">
        <v>59</v>
      </c>
      <c r="D94" s="48" t="s">
        <v>4</v>
      </c>
      <c r="E94" s="70">
        <v>31.13</v>
      </c>
      <c r="F94" s="49"/>
      <c r="G94" s="50">
        <f>ROUND(E94*F94,2)</f>
        <v>0</v>
      </c>
      <c r="H94" s="51"/>
    </row>
    <row r="95" spans="1:8" ht="25.5">
      <c r="A95" s="73" t="s">
        <v>902</v>
      </c>
      <c r="B95" s="63" t="s">
        <v>313</v>
      </c>
      <c r="C95" s="47" t="s">
        <v>69</v>
      </c>
      <c r="D95" s="74" t="s">
        <v>4</v>
      </c>
      <c r="E95" s="60">
        <v>5</v>
      </c>
      <c r="F95" s="75"/>
      <c r="G95" s="38">
        <f t="shared" si="4"/>
        <v>0</v>
      </c>
      <c r="H95" s="51"/>
    </row>
    <row r="96" spans="1:8" ht="12.75">
      <c r="A96" s="73" t="s">
        <v>903</v>
      </c>
      <c r="B96" s="63" t="s">
        <v>291</v>
      </c>
      <c r="C96" s="47" t="s">
        <v>60</v>
      </c>
      <c r="D96" s="74" t="s">
        <v>4</v>
      </c>
      <c r="E96" s="60">
        <v>120</v>
      </c>
      <c r="F96" s="75"/>
      <c r="G96" s="38">
        <f>ROUND(E96*F96,2)</f>
        <v>0</v>
      </c>
      <c r="H96" s="51"/>
    </row>
    <row r="97" spans="1:8" ht="38.25">
      <c r="A97" s="73" t="s">
        <v>904</v>
      </c>
      <c r="B97" s="63" t="s">
        <v>314</v>
      </c>
      <c r="C97" s="47" t="s">
        <v>70</v>
      </c>
      <c r="D97" s="74" t="s">
        <v>4</v>
      </c>
      <c r="E97" s="70">
        <v>5</v>
      </c>
      <c r="F97" s="75"/>
      <c r="G97" s="38">
        <f t="shared" si="4"/>
        <v>0</v>
      </c>
      <c r="H97" s="51"/>
    </row>
    <row r="98" spans="1:8" ht="12.75" customHeight="1">
      <c r="A98" s="73" t="s">
        <v>905</v>
      </c>
      <c r="B98" s="63" t="s">
        <v>294</v>
      </c>
      <c r="C98" s="47" t="s">
        <v>845</v>
      </c>
      <c r="D98" s="74" t="s">
        <v>5</v>
      </c>
      <c r="E98" s="70">
        <v>28.060000000000002</v>
      </c>
      <c r="F98" s="75"/>
      <c r="G98" s="38">
        <f t="shared" si="4"/>
        <v>0</v>
      </c>
      <c r="H98" s="51"/>
    </row>
    <row r="99" spans="1:8" ht="63.75">
      <c r="A99" s="73" t="s">
        <v>906</v>
      </c>
      <c r="B99" s="52" t="s">
        <v>292</v>
      </c>
      <c r="C99" s="65" t="s">
        <v>843</v>
      </c>
      <c r="D99" s="74" t="s">
        <v>4</v>
      </c>
      <c r="E99" s="60">
        <v>1334.4</v>
      </c>
      <c r="F99" s="75"/>
      <c r="G99" s="38">
        <f>ROUND(E99*F99,2)</f>
        <v>0</v>
      </c>
      <c r="H99" s="51"/>
    </row>
    <row r="100" spans="1:8" ht="38.25">
      <c r="A100" s="73" t="s">
        <v>907</v>
      </c>
      <c r="B100" s="52" t="s">
        <v>293</v>
      </c>
      <c r="C100" s="65" t="s">
        <v>844</v>
      </c>
      <c r="D100" s="74" t="s">
        <v>4</v>
      </c>
      <c r="E100" s="60">
        <v>1334.4</v>
      </c>
      <c r="F100" s="75"/>
      <c r="G100" s="38">
        <f>ROUND(E100*F100,2)</f>
        <v>0</v>
      </c>
      <c r="H100" s="51"/>
    </row>
    <row r="101" spans="1:8" ht="38.25">
      <c r="A101" s="73" t="s">
        <v>908</v>
      </c>
      <c r="B101" s="52" t="s">
        <v>726</v>
      </c>
      <c r="C101" s="65" t="s">
        <v>727</v>
      </c>
      <c r="D101" s="74" t="s">
        <v>4</v>
      </c>
      <c r="E101" s="70">
        <v>8.928</v>
      </c>
      <c r="F101" s="75"/>
      <c r="G101" s="38">
        <f>ROUND(E101*F101,2)</f>
        <v>0</v>
      </c>
      <c r="H101" s="51"/>
    </row>
    <row r="102" spans="1:8" ht="25.5">
      <c r="A102" s="73" t="s">
        <v>909</v>
      </c>
      <c r="B102" s="52" t="s">
        <v>322</v>
      </c>
      <c r="C102" s="65" t="s">
        <v>76</v>
      </c>
      <c r="D102" s="74" t="s">
        <v>5</v>
      </c>
      <c r="E102" s="70">
        <v>200</v>
      </c>
      <c r="F102" s="75"/>
      <c r="G102" s="38">
        <f>ROUND(E102*F102,2)</f>
        <v>0</v>
      </c>
      <c r="H102" s="51"/>
    </row>
    <row r="103" spans="1:8" ht="12.75">
      <c r="A103" s="73"/>
      <c r="B103" s="52"/>
      <c r="C103" s="47"/>
      <c r="D103" s="74"/>
      <c r="E103" s="70"/>
      <c r="F103" s="75"/>
      <c r="G103" s="38"/>
      <c r="H103" s="51"/>
    </row>
    <row r="104" spans="1:8" ht="14.25">
      <c r="A104" s="40" t="s">
        <v>597</v>
      </c>
      <c r="B104" s="41"/>
      <c r="C104" s="42" t="s">
        <v>883</v>
      </c>
      <c r="D104" s="56"/>
      <c r="E104" s="44"/>
      <c r="F104" s="57"/>
      <c r="G104" s="92">
        <f>SUM(G105:G108)</f>
        <v>0</v>
      </c>
      <c r="H104" s="45" t="e">
        <f>G104/$G$417</f>
        <v>#DIV/0!</v>
      </c>
    </row>
    <row r="105" spans="1:8" ht="38.25">
      <c r="A105" s="73" t="s">
        <v>616</v>
      </c>
      <c r="B105" s="58" t="s">
        <v>297</v>
      </c>
      <c r="C105" s="47" t="s">
        <v>847</v>
      </c>
      <c r="D105" s="48" t="s">
        <v>4</v>
      </c>
      <c r="E105" s="76">
        <v>318.875</v>
      </c>
      <c r="F105" s="49"/>
      <c r="G105" s="50">
        <f>ROUND(E105*F105,2)</f>
        <v>0</v>
      </c>
      <c r="H105" s="51"/>
    </row>
    <row r="106" spans="1:8" ht="12.75">
      <c r="A106" s="73" t="s">
        <v>617</v>
      </c>
      <c r="B106" s="58" t="s">
        <v>296</v>
      </c>
      <c r="C106" s="65" t="s">
        <v>61</v>
      </c>
      <c r="D106" s="48" t="s">
        <v>4</v>
      </c>
      <c r="E106" s="76">
        <v>451.125</v>
      </c>
      <c r="F106" s="49"/>
      <c r="G106" s="50">
        <f>ROUND(E106*F106,2)</f>
        <v>0</v>
      </c>
      <c r="H106" s="51"/>
    </row>
    <row r="107" spans="1:8" ht="25.5">
      <c r="A107" s="73" t="s">
        <v>926</v>
      </c>
      <c r="B107" s="77" t="s">
        <v>282</v>
      </c>
      <c r="C107" s="65" t="s">
        <v>489</v>
      </c>
      <c r="D107" s="48" t="s">
        <v>4</v>
      </c>
      <c r="E107" s="76">
        <v>380.76</v>
      </c>
      <c r="F107" s="49"/>
      <c r="G107" s="50">
        <f>ROUND(E107*F107,2)</f>
        <v>0</v>
      </c>
      <c r="H107" s="51"/>
    </row>
    <row r="108" spans="1:8" ht="12.75">
      <c r="A108" s="73"/>
      <c r="B108" s="58"/>
      <c r="C108" s="47"/>
      <c r="D108" s="48"/>
      <c r="E108" s="70"/>
      <c r="F108" s="49"/>
      <c r="G108" s="50"/>
      <c r="H108" s="51"/>
    </row>
    <row r="109" spans="1:8" ht="25.5">
      <c r="A109" s="40" t="s">
        <v>598</v>
      </c>
      <c r="B109" s="41"/>
      <c r="C109" s="42" t="s">
        <v>606</v>
      </c>
      <c r="D109" s="56"/>
      <c r="E109" s="44"/>
      <c r="F109" s="57"/>
      <c r="G109" s="92">
        <f>SUM(G110:G140)</f>
        <v>0</v>
      </c>
      <c r="H109" s="45" t="e">
        <f>G109/$G$417</f>
        <v>#DIV/0!</v>
      </c>
    </row>
    <row r="110" spans="1:8" ht="12.75">
      <c r="A110" s="73" t="s">
        <v>618</v>
      </c>
      <c r="B110" s="58" t="s">
        <v>306</v>
      </c>
      <c r="C110" s="47" t="s">
        <v>66</v>
      </c>
      <c r="D110" s="48" t="s">
        <v>4</v>
      </c>
      <c r="E110" s="76">
        <v>94</v>
      </c>
      <c r="F110" s="49"/>
      <c r="G110" s="50">
        <f aca="true" t="shared" si="5" ref="G110:G118">ROUND(E110*F110,2)</f>
        <v>0</v>
      </c>
      <c r="H110" s="51"/>
    </row>
    <row r="111" spans="1:8" ht="12.75">
      <c r="A111" s="73" t="s">
        <v>623</v>
      </c>
      <c r="B111" s="63" t="s">
        <v>301</v>
      </c>
      <c r="C111" s="59" t="s">
        <v>62</v>
      </c>
      <c r="D111" s="78" t="s">
        <v>4</v>
      </c>
      <c r="E111" s="76">
        <v>0.72</v>
      </c>
      <c r="F111" s="79"/>
      <c r="G111" s="80">
        <f t="shared" si="5"/>
        <v>0</v>
      </c>
      <c r="H111" s="51"/>
    </row>
    <row r="112" spans="1:8" ht="12.75">
      <c r="A112" s="73" t="s">
        <v>801</v>
      </c>
      <c r="B112" s="63" t="s">
        <v>428</v>
      </c>
      <c r="C112" s="61" t="s">
        <v>154</v>
      </c>
      <c r="D112" s="78" t="s">
        <v>4</v>
      </c>
      <c r="E112" s="76">
        <v>3.26</v>
      </c>
      <c r="F112" s="79"/>
      <c r="G112" s="80">
        <f t="shared" si="5"/>
        <v>0</v>
      </c>
      <c r="H112" s="51"/>
    </row>
    <row r="113" spans="1:8" s="133" customFormat="1" ht="25.5">
      <c r="A113" s="73" t="s">
        <v>624</v>
      </c>
      <c r="B113" s="81" t="s">
        <v>298</v>
      </c>
      <c r="C113" s="47" t="s">
        <v>490</v>
      </c>
      <c r="D113" s="48" t="s">
        <v>0</v>
      </c>
      <c r="E113" s="69">
        <v>17</v>
      </c>
      <c r="F113" s="49"/>
      <c r="G113" s="66">
        <f t="shared" si="5"/>
        <v>0</v>
      </c>
      <c r="H113" s="51"/>
    </row>
    <row r="114" spans="1:8" s="133" customFormat="1" ht="25.5">
      <c r="A114" s="73" t="s">
        <v>625</v>
      </c>
      <c r="B114" s="82" t="s">
        <v>299</v>
      </c>
      <c r="C114" s="47" t="s">
        <v>491</v>
      </c>
      <c r="D114" s="48" t="s">
        <v>0</v>
      </c>
      <c r="E114" s="69">
        <v>2</v>
      </c>
      <c r="F114" s="49"/>
      <c r="G114" s="66">
        <f>ROUND(E114*F114,2)</f>
        <v>0</v>
      </c>
      <c r="H114" s="51"/>
    </row>
    <row r="115" spans="1:8" s="133" customFormat="1" ht="25.5">
      <c r="A115" s="73" t="s">
        <v>626</v>
      </c>
      <c r="B115" s="82" t="s">
        <v>302</v>
      </c>
      <c r="C115" s="47" t="s">
        <v>941</v>
      </c>
      <c r="D115" s="48" t="s">
        <v>4</v>
      </c>
      <c r="E115" s="69">
        <v>30.720000000000006</v>
      </c>
      <c r="F115" s="49"/>
      <c r="G115" s="66">
        <f>ROUND(E115*F115,2)</f>
        <v>0</v>
      </c>
      <c r="H115" s="51"/>
    </row>
    <row r="116" spans="1:8" ht="12.75">
      <c r="A116" s="73" t="s">
        <v>627</v>
      </c>
      <c r="B116" s="63" t="s">
        <v>307</v>
      </c>
      <c r="C116" s="65" t="s">
        <v>67</v>
      </c>
      <c r="D116" s="48" t="s">
        <v>4</v>
      </c>
      <c r="E116" s="76">
        <v>94</v>
      </c>
      <c r="F116" s="49"/>
      <c r="G116" s="50">
        <f t="shared" si="5"/>
        <v>0</v>
      </c>
      <c r="H116" s="51"/>
    </row>
    <row r="117" spans="1:8" ht="12.75">
      <c r="A117" s="73" t="s">
        <v>628</v>
      </c>
      <c r="B117" s="63" t="s">
        <v>308</v>
      </c>
      <c r="C117" s="65" t="s">
        <v>68</v>
      </c>
      <c r="D117" s="48" t="s">
        <v>4</v>
      </c>
      <c r="E117" s="76">
        <v>1.9200000000000004</v>
      </c>
      <c r="F117" s="49"/>
      <c r="G117" s="50">
        <f t="shared" si="5"/>
        <v>0</v>
      </c>
      <c r="H117" s="51"/>
    </row>
    <row r="118" spans="1:8" ht="38.25">
      <c r="A118" s="73" t="s">
        <v>629</v>
      </c>
      <c r="B118" s="52" t="s">
        <v>305</v>
      </c>
      <c r="C118" s="65" t="s">
        <v>65</v>
      </c>
      <c r="D118" s="48" t="s">
        <v>5</v>
      </c>
      <c r="E118" s="76">
        <v>27.671232746604094</v>
      </c>
      <c r="F118" s="49"/>
      <c r="G118" s="50">
        <f t="shared" si="5"/>
        <v>0</v>
      </c>
      <c r="H118" s="51"/>
    </row>
    <row r="119" spans="1:8" ht="25.5">
      <c r="A119" s="73" t="s">
        <v>630</v>
      </c>
      <c r="B119" s="52" t="s">
        <v>304</v>
      </c>
      <c r="C119" s="65" t="s">
        <v>64</v>
      </c>
      <c r="D119" s="48" t="s">
        <v>5</v>
      </c>
      <c r="E119" s="76">
        <v>4</v>
      </c>
      <c r="F119" s="49"/>
      <c r="G119" s="50">
        <f aca="true" t="shared" si="6" ref="G119:G124">ROUND(E119*F119,2)</f>
        <v>0</v>
      </c>
      <c r="H119" s="51"/>
    </row>
    <row r="120" spans="1:8" ht="38.25">
      <c r="A120" s="73" t="s">
        <v>936</v>
      </c>
      <c r="B120" s="63" t="s">
        <v>281</v>
      </c>
      <c r="C120" s="47" t="s">
        <v>841</v>
      </c>
      <c r="D120" s="48" t="s">
        <v>4</v>
      </c>
      <c r="E120" s="76">
        <v>70.9104</v>
      </c>
      <c r="F120" s="49"/>
      <c r="G120" s="50">
        <f t="shared" si="6"/>
        <v>0</v>
      </c>
      <c r="H120" s="51"/>
    </row>
    <row r="121" spans="1:8" ht="25.5">
      <c r="A121" s="73" t="s">
        <v>937</v>
      </c>
      <c r="B121" s="83" t="s">
        <v>311</v>
      </c>
      <c r="C121" s="65" t="s">
        <v>312</v>
      </c>
      <c r="D121" s="48" t="s">
        <v>0</v>
      </c>
      <c r="E121" s="76">
        <v>22</v>
      </c>
      <c r="F121" s="49"/>
      <c r="G121" s="50">
        <f t="shared" si="6"/>
        <v>0</v>
      </c>
      <c r="H121" s="51"/>
    </row>
    <row r="122" spans="1:8" ht="25.5">
      <c r="A122" s="73" t="s">
        <v>938</v>
      </c>
      <c r="B122" s="83" t="s">
        <v>309</v>
      </c>
      <c r="C122" s="65" t="s">
        <v>310</v>
      </c>
      <c r="D122" s="48" t="s">
        <v>0</v>
      </c>
      <c r="E122" s="76">
        <v>22</v>
      </c>
      <c r="F122" s="49"/>
      <c r="G122" s="50">
        <f t="shared" si="6"/>
        <v>0</v>
      </c>
      <c r="H122" s="51"/>
    </row>
    <row r="123" spans="1:8" ht="25.5">
      <c r="A123" s="73" t="s">
        <v>631</v>
      </c>
      <c r="B123" s="83" t="s">
        <v>534</v>
      </c>
      <c r="C123" s="65" t="s">
        <v>535</v>
      </c>
      <c r="D123" s="48" t="s">
        <v>0</v>
      </c>
      <c r="E123" s="76">
        <v>6</v>
      </c>
      <c r="F123" s="49"/>
      <c r="G123" s="50">
        <f t="shared" si="6"/>
        <v>0</v>
      </c>
      <c r="H123" s="51"/>
    </row>
    <row r="124" spans="1:8" ht="25.5">
      <c r="A124" s="73" t="s">
        <v>632</v>
      </c>
      <c r="B124" s="83" t="s">
        <v>530</v>
      </c>
      <c r="C124" s="65" t="s">
        <v>531</v>
      </c>
      <c r="D124" s="48" t="s">
        <v>6</v>
      </c>
      <c r="E124" s="76">
        <v>6</v>
      </c>
      <c r="F124" s="49"/>
      <c r="G124" s="50">
        <f t="shared" si="6"/>
        <v>0</v>
      </c>
      <c r="H124" s="51"/>
    </row>
    <row r="125" spans="1:8" ht="38.25">
      <c r="A125" s="73" t="s">
        <v>633</v>
      </c>
      <c r="B125" s="84" t="s">
        <v>819</v>
      </c>
      <c r="C125" s="85" t="s">
        <v>957</v>
      </c>
      <c r="D125" s="86" t="s">
        <v>6</v>
      </c>
      <c r="E125" s="87">
        <v>3</v>
      </c>
      <c r="F125" s="88"/>
      <c r="G125" s="50">
        <f aca="true" t="shared" si="7" ref="G125:G136">ROUND(E125*F125,2)</f>
        <v>0</v>
      </c>
      <c r="H125" s="89"/>
    </row>
    <row r="126" spans="1:8" ht="38.25">
      <c r="A126" s="73" t="s">
        <v>634</v>
      </c>
      <c r="B126" s="84" t="s">
        <v>831</v>
      </c>
      <c r="C126" s="85" t="s">
        <v>958</v>
      </c>
      <c r="D126" s="86" t="s">
        <v>6</v>
      </c>
      <c r="E126" s="87">
        <v>1</v>
      </c>
      <c r="F126" s="88"/>
      <c r="G126" s="50">
        <f t="shared" si="7"/>
        <v>0</v>
      </c>
      <c r="H126" s="89"/>
    </row>
    <row r="127" spans="1:8" ht="25.5">
      <c r="A127" s="73" t="s">
        <v>802</v>
      </c>
      <c r="B127" s="90" t="s">
        <v>848</v>
      </c>
      <c r="C127" s="65" t="s">
        <v>849</v>
      </c>
      <c r="D127" s="48" t="s">
        <v>4</v>
      </c>
      <c r="E127" s="76">
        <v>132.25</v>
      </c>
      <c r="F127" s="49"/>
      <c r="G127" s="50">
        <f t="shared" si="7"/>
        <v>0</v>
      </c>
      <c r="H127" s="51"/>
    </row>
    <row r="128" spans="1:8" ht="25.5">
      <c r="A128" s="73" t="s">
        <v>803</v>
      </c>
      <c r="B128" s="52" t="s">
        <v>283</v>
      </c>
      <c r="C128" s="65" t="s">
        <v>53</v>
      </c>
      <c r="D128" s="48" t="s">
        <v>26</v>
      </c>
      <c r="E128" s="76">
        <v>8351.25</v>
      </c>
      <c r="F128" s="49"/>
      <c r="G128" s="50">
        <f t="shared" si="7"/>
        <v>0</v>
      </c>
      <c r="H128" s="51"/>
    </row>
    <row r="129" spans="1:8" ht="25.5">
      <c r="A129" s="73" t="s">
        <v>816</v>
      </c>
      <c r="B129" s="90" t="s">
        <v>532</v>
      </c>
      <c r="C129" s="65" t="s">
        <v>846</v>
      </c>
      <c r="D129" s="48" t="s">
        <v>4</v>
      </c>
      <c r="E129" s="76">
        <v>80</v>
      </c>
      <c r="F129" s="49"/>
      <c r="G129" s="50">
        <f t="shared" si="7"/>
        <v>0</v>
      </c>
      <c r="H129" s="51"/>
    </row>
    <row r="130" spans="1:8" ht="25.5">
      <c r="A130" s="73" t="s">
        <v>830</v>
      </c>
      <c r="B130" s="63" t="s">
        <v>298</v>
      </c>
      <c r="C130" s="65" t="s">
        <v>490</v>
      </c>
      <c r="D130" s="74" t="s">
        <v>0</v>
      </c>
      <c r="E130" s="60">
        <v>3</v>
      </c>
      <c r="F130" s="75"/>
      <c r="G130" s="38">
        <f t="shared" si="7"/>
        <v>0</v>
      </c>
      <c r="H130" s="51"/>
    </row>
    <row r="131" spans="1:8" ht="25.5">
      <c r="A131" s="73" t="s">
        <v>951</v>
      </c>
      <c r="B131" s="52" t="s">
        <v>300</v>
      </c>
      <c r="C131" s="65" t="s">
        <v>492</v>
      </c>
      <c r="D131" s="74" t="s">
        <v>0</v>
      </c>
      <c r="E131" s="60">
        <v>2</v>
      </c>
      <c r="F131" s="75"/>
      <c r="G131" s="38">
        <f t="shared" si="7"/>
        <v>0</v>
      </c>
      <c r="H131" s="51"/>
    </row>
    <row r="132" spans="1:8" ht="38.25">
      <c r="A132" s="73" t="s">
        <v>952</v>
      </c>
      <c r="B132" s="82" t="s">
        <v>327</v>
      </c>
      <c r="C132" s="47" t="s">
        <v>82</v>
      </c>
      <c r="D132" s="48" t="s">
        <v>4</v>
      </c>
      <c r="E132" s="60">
        <v>88</v>
      </c>
      <c r="F132" s="49"/>
      <c r="G132" s="66">
        <f t="shared" si="7"/>
        <v>0</v>
      </c>
      <c r="H132" s="51"/>
    </row>
    <row r="133" spans="1:8" ht="25.5">
      <c r="A133" s="73" t="s">
        <v>953</v>
      </c>
      <c r="B133" s="82" t="s">
        <v>328</v>
      </c>
      <c r="C133" s="47" t="s">
        <v>83</v>
      </c>
      <c r="D133" s="48" t="s">
        <v>5</v>
      </c>
      <c r="E133" s="60">
        <v>22</v>
      </c>
      <c r="F133" s="49"/>
      <c r="G133" s="66">
        <f t="shared" si="7"/>
        <v>0</v>
      </c>
      <c r="H133" s="51"/>
    </row>
    <row r="134" spans="1:8" ht="38.25">
      <c r="A134" s="73" t="s">
        <v>954</v>
      </c>
      <c r="B134" s="82" t="s">
        <v>329</v>
      </c>
      <c r="C134" s="47" t="s">
        <v>84</v>
      </c>
      <c r="D134" s="48" t="s">
        <v>4</v>
      </c>
      <c r="E134" s="60">
        <v>18</v>
      </c>
      <c r="F134" s="49"/>
      <c r="G134" s="66">
        <f t="shared" si="7"/>
        <v>0</v>
      </c>
      <c r="H134" s="51"/>
    </row>
    <row r="135" spans="1:8" ht="25.5">
      <c r="A135" s="73" t="s">
        <v>955</v>
      </c>
      <c r="B135" s="82" t="s">
        <v>493</v>
      </c>
      <c r="C135" s="47" t="s">
        <v>494</v>
      </c>
      <c r="D135" s="48" t="s">
        <v>0</v>
      </c>
      <c r="E135" s="60">
        <v>2</v>
      </c>
      <c r="F135" s="49"/>
      <c r="G135" s="66">
        <f t="shared" si="7"/>
        <v>0</v>
      </c>
      <c r="H135" s="51"/>
    </row>
    <row r="136" spans="1:8" ht="25.5">
      <c r="A136" s="73" t="s">
        <v>1141</v>
      </c>
      <c r="B136" s="82" t="s">
        <v>303</v>
      </c>
      <c r="C136" s="47" t="s">
        <v>63</v>
      </c>
      <c r="D136" s="48" t="s">
        <v>4</v>
      </c>
      <c r="E136" s="60">
        <v>8</v>
      </c>
      <c r="F136" s="49"/>
      <c r="G136" s="66">
        <f t="shared" si="7"/>
        <v>0</v>
      </c>
      <c r="H136" s="51"/>
    </row>
    <row r="137" spans="1:8" ht="38.25">
      <c r="A137" s="73" t="s">
        <v>1142</v>
      </c>
      <c r="B137" s="82" t="s">
        <v>285</v>
      </c>
      <c r="C137" s="65" t="s">
        <v>842</v>
      </c>
      <c r="D137" s="74" t="s">
        <v>4</v>
      </c>
      <c r="E137" s="60">
        <v>45</v>
      </c>
      <c r="F137" s="75"/>
      <c r="G137" s="91">
        <f>ROUND(E137*F137,2)</f>
        <v>0</v>
      </c>
      <c r="H137" s="51"/>
    </row>
    <row r="138" spans="1:8" ht="25.5">
      <c r="A138" s="73" t="s">
        <v>1143</v>
      </c>
      <c r="B138" s="82" t="s">
        <v>284</v>
      </c>
      <c r="C138" s="65" t="s">
        <v>54</v>
      </c>
      <c r="D138" s="74" t="s">
        <v>5</v>
      </c>
      <c r="E138" s="60">
        <v>15</v>
      </c>
      <c r="F138" s="75"/>
      <c r="G138" s="91">
        <f>ROUND(E138*F138,2)</f>
        <v>0</v>
      </c>
      <c r="H138" s="51"/>
    </row>
    <row r="139" spans="1:8" ht="12.75">
      <c r="A139" s="73" t="s">
        <v>1144</v>
      </c>
      <c r="B139" s="52" t="s">
        <v>295</v>
      </c>
      <c r="C139" s="65" t="s">
        <v>533</v>
      </c>
      <c r="D139" s="74" t="s">
        <v>0</v>
      </c>
      <c r="E139" s="60">
        <v>99</v>
      </c>
      <c r="F139" s="75"/>
      <c r="G139" s="38">
        <f>ROUND(E139*F139,2)</f>
        <v>0</v>
      </c>
      <c r="H139" s="51"/>
    </row>
    <row r="140" spans="1:8" ht="12.75">
      <c r="A140" s="73"/>
      <c r="B140" s="52"/>
      <c r="C140" s="65"/>
      <c r="D140" s="48"/>
      <c r="E140" s="76"/>
      <c r="F140" s="49"/>
      <c r="G140" s="50"/>
      <c r="H140" s="51"/>
    </row>
    <row r="141" spans="1:8" ht="14.25">
      <c r="A141" s="40" t="s">
        <v>599</v>
      </c>
      <c r="B141" s="41"/>
      <c r="C141" s="42" t="s">
        <v>579</v>
      </c>
      <c r="D141" s="56"/>
      <c r="E141" s="44"/>
      <c r="F141" s="57"/>
      <c r="G141" s="92">
        <f>SUM(G142:G145)</f>
        <v>0</v>
      </c>
      <c r="H141" s="45" t="e">
        <f>G141/$G$417</f>
        <v>#DIV/0!</v>
      </c>
    </row>
    <row r="142" spans="1:8" ht="38.25">
      <c r="A142" s="73" t="s">
        <v>619</v>
      </c>
      <c r="B142" s="58" t="s">
        <v>316</v>
      </c>
      <c r="C142" s="47" t="s">
        <v>515</v>
      </c>
      <c r="D142" s="48" t="s">
        <v>5</v>
      </c>
      <c r="E142" s="76">
        <v>30</v>
      </c>
      <c r="F142" s="49"/>
      <c r="G142" s="50">
        <f>ROUND(E142*F142,2)</f>
        <v>0</v>
      </c>
      <c r="H142" s="51"/>
    </row>
    <row r="143" spans="1:8" ht="38.25">
      <c r="A143" s="73" t="s">
        <v>714</v>
      </c>
      <c r="B143" s="58" t="s">
        <v>317</v>
      </c>
      <c r="C143" s="47" t="s">
        <v>516</v>
      </c>
      <c r="D143" s="48" t="s">
        <v>5</v>
      </c>
      <c r="E143" s="76">
        <v>30</v>
      </c>
      <c r="F143" s="49"/>
      <c r="G143" s="50">
        <f>ROUND(E143*F143,2)</f>
        <v>0</v>
      </c>
      <c r="H143" s="51"/>
    </row>
    <row r="144" spans="1:8" ht="25.5">
      <c r="A144" s="73" t="s">
        <v>715</v>
      </c>
      <c r="B144" s="52" t="s">
        <v>321</v>
      </c>
      <c r="C144" s="47" t="s">
        <v>75</v>
      </c>
      <c r="D144" s="48" t="s">
        <v>4</v>
      </c>
      <c r="E144" s="69">
        <v>4451</v>
      </c>
      <c r="F144" s="49"/>
      <c r="G144" s="50">
        <f>ROUND(E144*F144,2)</f>
        <v>0</v>
      </c>
      <c r="H144" s="51"/>
    </row>
    <row r="145" spans="1:8" ht="12.75">
      <c r="A145" s="73"/>
      <c r="B145" s="58"/>
      <c r="C145" s="47"/>
      <c r="D145" s="48"/>
      <c r="E145" s="70"/>
      <c r="F145" s="49"/>
      <c r="G145" s="50"/>
      <c r="H145" s="51"/>
    </row>
    <row r="146" spans="1:8" ht="14.25">
      <c r="A146" s="40" t="s">
        <v>600</v>
      </c>
      <c r="B146" s="41"/>
      <c r="C146" s="42" t="s">
        <v>580</v>
      </c>
      <c r="D146" s="56"/>
      <c r="E146" s="44"/>
      <c r="F146" s="57"/>
      <c r="G146" s="92">
        <f>SUM(G147:G153)</f>
        <v>0</v>
      </c>
      <c r="H146" s="45" t="e">
        <f>G146/$G$417</f>
        <v>#DIV/0!</v>
      </c>
    </row>
    <row r="147" spans="1:8" ht="12.75">
      <c r="A147" s="73" t="s">
        <v>896</v>
      </c>
      <c r="B147" s="52" t="s">
        <v>323</v>
      </c>
      <c r="C147" s="47" t="s">
        <v>77</v>
      </c>
      <c r="D147" s="48" t="s">
        <v>4</v>
      </c>
      <c r="E147" s="76">
        <v>709.6700000000001</v>
      </c>
      <c r="F147" s="49"/>
      <c r="G147" s="50">
        <f aca="true" t="shared" si="8" ref="G147:G152">ROUND(E147*F147,2)</f>
        <v>0</v>
      </c>
      <c r="H147" s="51"/>
    </row>
    <row r="148" spans="1:8" ht="12.75">
      <c r="A148" s="73" t="s">
        <v>897</v>
      </c>
      <c r="B148" s="52" t="s">
        <v>324</v>
      </c>
      <c r="C148" s="47" t="s">
        <v>78</v>
      </c>
      <c r="D148" s="48" t="s">
        <v>4</v>
      </c>
      <c r="E148" s="69">
        <v>4482</v>
      </c>
      <c r="F148" s="49"/>
      <c r="G148" s="50">
        <f t="shared" si="8"/>
        <v>0</v>
      </c>
      <c r="H148" s="51"/>
    </row>
    <row r="149" spans="1:8" ht="12.75">
      <c r="A149" s="73" t="s">
        <v>898</v>
      </c>
      <c r="B149" s="52" t="s">
        <v>326</v>
      </c>
      <c r="C149" s="47" t="s">
        <v>81</v>
      </c>
      <c r="D149" s="48" t="s">
        <v>4</v>
      </c>
      <c r="E149" s="76">
        <v>519.6700000000001</v>
      </c>
      <c r="F149" s="49"/>
      <c r="G149" s="50">
        <f t="shared" si="8"/>
        <v>0</v>
      </c>
      <c r="H149" s="89"/>
    </row>
    <row r="150" spans="1:8" ht="12.75">
      <c r="A150" s="73" t="s">
        <v>899</v>
      </c>
      <c r="B150" s="52" t="s">
        <v>325</v>
      </c>
      <c r="C150" s="47" t="s">
        <v>79</v>
      </c>
      <c r="D150" s="48" t="s">
        <v>4</v>
      </c>
      <c r="E150" s="69">
        <v>6657.16</v>
      </c>
      <c r="F150" s="49"/>
      <c r="G150" s="50">
        <f t="shared" si="8"/>
        <v>0</v>
      </c>
      <c r="H150" s="89"/>
    </row>
    <row r="151" spans="1:8" ht="12.75">
      <c r="A151" s="73" t="s">
        <v>900</v>
      </c>
      <c r="B151" s="52" t="s">
        <v>850</v>
      </c>
      <c r="C151" s="47" t="s">
        <v>80</v>
      </c>
      <c r="D151" s="48" t="s">
        <v>4</v>
      </c>
      <c r="E151" s="76">
        <v>190</v>
      </c>
      <c r="F151" s="49"/>
      <c r="G151" s="50">
        <f t="shared" si="8"/>
        <v>0</v>
      </c>
      <c r="H151" s="89"/>
    </row>
    <row r="152" spans="1:8" ht="25.5">
      <c r="A152" s="73" t="s">
        <v>939</v>
      </c>
      <c r="B152" s="93" t="s">
        <v>1126</v>
      </c>
      <c r="C152" s="47" t="s">
        <v>1127</v>
      </c>
      <c r="D152" s="48" t="s">
        <v>4</v>
      </c>
      <c r="E152" s="87">
        <v>59.716545894484106</v>
      </c>
      <c r="F152" s="49"/>
      <c r="G152" s="50">
        <f t="shared" si="8"/>
        <v>0</v>
      </c>
      <c r="H152" s="89"/>
    </row>
    <row r="153" spans="1:8" ht="14.25">
      <c r="A153" s="73"/>
      <c r="B153" s="52"/>
      <c r="C153" s="94"/>
      <c r="D153" s="95"/>
      <c r="E153" s="96"/>
      <c r="F153" s="97"/>
      <c r="G153" s="98"/>
      <c r="H153" s="51"/>
    </row>
    <row r="154" spans="1:8" ht="14.25">
      <c r="A154" s="40" t="s">
        <v>601</v>
      </c>
      <c r="B154" s="41"/>
      <c r="C154" s="42" t="s">
        <v>581</v>
      </c>
      <c r="D154" s="56"/>
      <c r="E154" s="99"/>
      <c r="F154" s="57"/>
      <c r="G154" s="92">
        <f>SUM(G155:G214)</f>
        <v>0</v>
      </c>
      <c r="H154" s="45" t="e">
        <f>G154/$G$417</f>
        <v>#DIV/0!</v>
      </c>
    </row>
    <row r="155" spans="1:8" s="133" customFormat="1" ht="38.25">
      <c r="A155" s="73" t="s">
        <v>645</v>
      </c>
      <c r="B155" s="58" t="s">
        <v>337</v>
      </c>
      <c r="C155" s="47" t="s">
        <v>89</v>
      </c>
      <c r="D155" s="48" t="s">
        <v>0</v>
      </c>
      <c r="E155" s="76">
        <v>3</v>
      </c>
      <c r="F155" s="49"/>
      <c r="G155" s="50">
        <f>ROUND(E155*F155,2)</f>
        <v>0</v>
      </c>
      <c r="H155" s="51"/>
    </row>
    <row r="156" spans="1:8" s="133" customFormat="1" ht="12.75">
      <c r="A156" s="73" t="s">
        <v>646</v>
      </c>
      <c r="B156" s="58" t="s">
        <v>340</v>
      </c>
      <c r="C156" s="47" t="s">
        <v>92</v>
      </c>
      <c r="D156" s="48" t="s">
        <v>26</v>
      </c>
      <c r="E156" s="76">
        <v>5</v>
      </c>
      <c r="F156" s="49"/>
      <c r="G156" s="50">
        <f aca="true" t="shared" si="9" ref="G156:G170">ROUND(E156*F156,2)</f>
        <v>0</v>
      </c>
      <c r="H156" s="51"/>
    </row>
    <row r="157" spans="1:8" s="133" customFormat="1" ht="38.25">
      <c r="A157" s="73" t="s">
        <v>647</v>
      </c>
      <c r="B157" s="58" t="s">
        <v>344</v>
      </c>
      <c r="C157" s="47" t="s">
        <v>96</v>
      </c>
      <c r="D157" s="48" t="s">
        <v>0</v>
      </c>
      <c r="E157" s="76">
        <v>6</v>
      </c>
      <c r="F157" s="49"/>
      <c r="G157" s="50">
        <f t="shared" si="9"/>
        <v>0</v>
      </c>
      <c r="H157" s="51"/>
    </row>
    <row r="158" spans="1:8" s="133" customFormat="1" ht="12.75" customHeight="1">
      <c r="A158" s="73" t="s">
        <v>648</v>
      </c>
      <c r="B158" s="58" t="s">
        <v>346</v>
      </c>
      <c r="C158" s="47" t="s">
        <v>98</v>
      </c>
      <c r="D158" s="48" t="s">
        <v>0</v>
      </c>
      <c r="E158" s="76">
        <v>25</v>
      </c>
      <c r="F158" s="49"/>
      <c r="G158" s="50">
        <f t="shared" si="9"/>
        <v>0</v>
      </c>
      <c r="H158" s="51"/>
    </row>
    <row r="159" spans="1:8" s="133" customFormat="1" ht="12.75" customHeight="1">
      <c r="A159" s="73" t="s">
        <v>649</v>
      </c>
      <c r="B159" s="58" t="s">
        <v>347</v>
      </c>
      <c r="C159" s="47" t="s">
        <v>99</v>
      </c>
      <c r="D159" s="48" t="s">
        <v>0</v>
      </c>
      <c r="E159" s="76">
        <v>30</v>
      </c>
      <c r="F159" s="49"/>
      <c r="G159" s="50">
        <f t="shared" si="9"/>
        <v>0</v>
      </c>
      <c r="H159" s="51"/>
    </row>
    <row r="160" spans="1:8" s="133" customFormat="1" ht="12.75" customHeight="1">
      <c r="A160" s="73" t="s">
        <v>650</v>
      </c>
      <c r="B160" s="58" t="s">
        <v>348</v>
      </c>
      <c r="C160" s="47" t="s">
        <v>100</v>
      </c>
      <c r="D160" s="48" t="s">
        <v>0</v>
      </c>
      <c r="E160" s="76">
        <v>25</v>
      </c>
      <c r="F160" s="49"/>
      <c r="G160" s="50">
        <f t="shared" si="9"/>
        <v>0</v>
      </c>
      <c r="H160" s="51"/>
    </row>
    <row r="161" spans="1:8" s="133" customFormat="1" ht="12.75" customHeight="1">
      <c r="A161" s="73" t="s">
        <v>651</v>
      </c>
      <c r="B161" s="58" t="s">
        <v>349</v>
      </c>
      <c r="C161" s="47" t="s">
        <v>101</v>
      </c>
      <c r="D161" s="48" t="s">
        <v>0</v>
      </c>
      <c r="E161" s="76">
        <v>20</v>
      </c>
      <c r="F161" s="49"/>
      <c r="G161" s="50">
        <f t="shared" si="9"/>
        <v>0</v>
      </c>
      <c r="H161" s="51"/>
    </row>
    <row r="162" spans="1:8" s="133" customFormat="1" ht="25.5">
      <c r="A162" s="73" t="s">
        <v>652</v>
      </c>
      <c r="B162" s="58" t="s">
        <v>350</v>
      </c>
      <c r="C162" s="47" t="s">
        <v>518</v>
      </c>
      <c r="D162" s="48" t="s">
        <v>0</v>
      </c>
      <c r="E162" s="76">
        <v>3</v>
      </c>
      <c r="F162" s="49"/>
      <c r="G162" s="50">
        <f t="shared" si="9"/>
        <v>0</v>
      </c>
      <c r="H162" s="51"/>
    </row>
    <row r="163" spans="1:8" s="133" customFormat="1" ht="25.5">
      <c r="A163" s="73" t="s">
        <v>653</v>
      </c>
      <c r="B163" s="58" t="s">
        <v>359</v>
      </c>
      <c r="C163" s="47" t="s">
        <v>109</v>
      </c>
      <c r="D163" s="48" t="s">
        <v>5</v>
      </c>
      <c r="E163" s="76">
        <v>1200</v>
      </c>
      <c r="F163" s="49"/>
      <c r="G163" s="50">
        <f t="shared" si="9"/>
        <v>0</v>
      </c>
      <c r="H163" s="51"/>
    </row>
    <row r="164" spans="1:8" s="133" customFormat="1" ht="25.5">
      <c r="A164" s="73" t="s">
        <v>654</v>
      </c>
      <c r="B164" s="58" t="s">
        <v>360</v>
      </c>
      <c r="C164" s="47" t="s">
        <v>110</v>
      </c>
      <c r="D164" s="48" t="s">
        <v>5</v>
      </c>
      <c r="E164" s="76">
        <v>600</v>
      </c>
      <c r="F164" s="49"/>
      <c r="G164" s="50">
        <f t="shared" si="9"/>
        <v>0</v>
      </c>
      <c r="H164" s="51"/>
    </row>
    <row r="165" spans="1:8" s="133" customFormat="1" ht="25.5">
      <c r="A165" s="73" t="s">
        <v>655</v>
      </c>
      <c r="B165" s="58" t="s">
        <v>361</v>
      </c>
      <c r="C165" s="47" t="s">
        <v>111</v>
      </c>
      <c r="D165" s="48" t="s">
        <v>5</v>
      </c>
      <c r="E165" s="76">
        <v>160</v>
      </c>
      <c r="F165" s="49"/>
      <c r="G165" s="50">
        <f t="shared" si="9"/>
        <v>0</v>
      </c>
      <c r="H165" s="51"/>
    </row>
    <row r="166" spans="1:8" s="133" customFormat="1" ht="25.5">
      <c r="A166" s="73" t="s">
        <v>656</v>
      </c>
      <c r="B166" s="58" t="s">
        <v>362</v>
      </c>
      <c r="C166" s="47" t="s">
        <v>112</v>
      </c>
      <c r="D166" s="48" t="s">
        <v>5</v>
      </c>
      <c r="E166" s="76">
        <v>80</v>
      </c>
      <c r="F166" s="49"/>
      <c r="G166" s="50">
        <f t="shared" si="9"/>
        <v>0</v>
      </c>
      <c r="H166" s="51"/>
    </row>
    <row r="167" spans="1:8" s="133" customFormat="1" ht="25.5">
      <c r="A167" s="73" t="s">
        <v>657</v>
      </c>
      <c r="B167" s="58" t="s">
        <v>370</v>
      </c>
      <c r="C167" s="47" t="s">
        <v>735</v>
      </c>
      <c r="D167" s="48" t="s">
        <v>5</v>
      </c>
      <c r="E167" s="76">
        <v>280</v>
      </c>
      <c r="F167" s="49"/>
      <c r="G167" s="50">
        <f t="shared" si="9"/>
        <v>0</v>
      </c>
      <c r="H167" s="51"/>
    </row>
    <row r="168" spans="1:8" s="133" customFormat="1" ht="12.75">
      <c r="A168" s="73" t="s">
        <v>658</v>
      </c>
      <c r="B168" s="58" t="s">
        <v>371</v>
      </c>
      <c r="C168" s="47" t="s">
        <v>736</v>
      </c>
      <c r="D168" s="48" t="s">
        <v>5</v>
      </c>
      <c r="E168" s="76">
        <v>200</v>
      </c>
      <c r="F168" s="49"/>
      <c r="G168" s="50">
        <f t="shared" si="9"/>
        <v>0</v>
      </c>
      <c r="H168" s="51"/>
    </row>
    <row r="169" spans="1:8" s="133" customFormat="1" ht="25.5">
      <c r="A169" s="73" t="s">
        <v>659</v>
      </c>
      <c r="B169" s="58" t="s">
        <v>372</v>
      </c>
      <c r="C169" s="47" t="s">
        <v>113</v>
      </c>
      <c r="D169" s="48" t="s">
        <v>5</v>
      </c>
      <c r="E169" s="76">
        <v>400</v>
      </c>
      <c r="F169" s="49"/>
      <c r="G169" s="50">
        <f t="shared" si="9"/>
        <v>0</v>
      </c>
      <c r="H169" s="51"/>
    </row>
    <row r="170" spans="1:8" s="133" customFormat="1" ht="12.75" customHeight="1">
      <c r="A170" s="73" t="s">
        <v>264</v>
      </c>
      <c r="B170" s="58" t="s">
        <v>373</v>
      </c>
      <c r="C170" s="47" t="s">
        <v>1128</v>
      </c>
      <c r="D170" s="48" t="s">
        <v>5</v>
      </c>
      <c r="E170" s="76">
        <v>200</v>
      </c>
      <c r="F170" s="49"/>
      <c r="G170" s="50">
        <f t="shared" si="9"/>
        <v>0</v>
      </c>
      <c r="H170" s="51"/>
    </row>
    <row r="171" spans="1:8" s="133" customFormat="1" ht="25.5">
      <c r="A171" s="73" t="s">
        <v>660</v>
      </c>
      <c r="B171" s="58" t="s">
        <v>374</v>
      </c>
      <c r="C171" s="47" t="s">
        <v>114</v>
      </c>
      <c r="D171" s="48" t="s">
        <v>5</v>
      </c>
      <c r="E171" s="76">
        <v>1000</v>
      </c>
      <c r="F171" s="49"/>
      <c r="G171" s="50">
        <f aca="true" t="shared" si="10" ref="G171:G198">ROUND(E171*F171,2)</f>
        <v>0</v>
      </c>
      <c r="H171" s="51"/>
    </row>
    <row r="172" spans="1:8" s="133" customFormat="1" ht="25.5">
      <c r="A172" s="73" t="s">
        <v>268</v>
      </c>
      <c r="B172" s="58" t="s">
        <v>375</v>
      </c>
      <c r="C172" s="47" t="s">
        <v>115</v>
      </c>
      <c r="D172" s="48" t="s">
        <v>5</v>
      </c>
      <c r="E172" s="76">
        <v>240</v>
      </c>
      <c r="F172" s="49"/>
      <c r="G172" s="50">
        <f t="shared" si="10"/>
        <v>0</v>
      </c>
      <c r="H172" s="51"/>
    </row>
    <row r="173" spans="1:8" s="133" customFormat="1" ht="25.5">
      <c r="A173" s="73" t="s">
        <v>661</v>
      </c>
      <c r="B173" s="58" t="s">
        <v>376</v>
      </c>
      <c r="C173" s="47" t="s">
        <v>116</v>
      </c>
      <c r="D173" s="48" t="s">
        <v>5</v>
      </c>
      <c r="E173" s="76">
        <v>240</v>
      </c>
      <c r="F173" s="49"/>
      <c r="G173" s="50">
        <f t="shared" si="10"/>
        <v>0</v>
      </c>
      <c r="H173" s="51"/>
    </row>
    <row r="174" spans="1:8" s="133" customFormat="1" ht="25.5">
      <c r="A174" s="73" t="s">
        <v>272</v>
      </c>
      <c r="B174" s="58" t="s">
        <v>387</v>
      </c>
      <c r="C174" s="47" t="s">
        <v>552</v>
      </c>
      <c r="D174" s="48" t="s">
        <v>5</v>
      </c>
      <c r="E174" s="76">
        <v>3120</v>
      </c>
      <c r="F174" s="49"/>
      <c r="G174" s="50">
        <f t="shared" si="10"/>
        <v>0</v>
      </c>
      <c r="H174" s="51"/>
    </row>
    <row r="175" spans="1:8" s="133" customFormat="1" ht="25.5">
      <c r="A175" s="73" t="s">
        <v>662</v>
      </c>
      <c r="B175" s="58" t="s">
        <v>388</v>
      </c>
      <c r="C175" s="47" t="s">
        <v>553</v>
      </c>
      <c r="D175" s="48" t="s">
        <v>5</v>
      </c>
      <c r="E175" s="76">
        <v>12120</v>
      </c>
      <c r="F175" s="49"/>
      <c r="G175" s="50">
        <f t="shared" si="10"/>
        <v>0</v>
      </c>
      <c r="H175" s="51"/>
    </row>
    <row r="176" spans="1:8" s="133" customFormat="1" ht="25.5">
      <c r="A176" s="73" t="s">
        <v>663</v>
      </c>
      <c r="B176" s="58" t="s">
        <v>389</v>
      </c>
      <c r="C176" s="47" t="s">
        <v>554</v>
      </c>
      <c r="D176" s="48" t="s">
        <v>5</v>
      </c>
      <c r="E176" s="76">
        <v>3120</v>
      </c>
      <c r="F176" s="49"/>
      <c r="G176" s="50">
        <f t="shared" si="10"/>
        <v>0</v>
      </c>
      <c r="H176" s="51"/>
    </row>
    <row r="177" spans="1:8" s="133" customFormat="1" ht="25.5">
      <c r="A177" s="73" t="s">
        <v>664</v>
      </c>
      <c r="B177" s="58" t="s">
        <v>390</v>
      </c>
      <c r="C177" s="47" t="s">
        <v>555</v>
      </c>
      <c r="D177" s="48" t="s">
        <v>5</v>
      </c>
      <c r="E177" s="76">
        <v>600</v>
      </c>
      <c r="F177" s="49"/>
      <c r="G177" s="50">
        <f t="shared" si="10"/>
        <v>0</v>
      </c>
      <c r="H177" s="51"/>
    </row>
    <row r="178" spans="1:8" s="133" customFormat="1" ht="25.5">
      <c r="A178" s="73" t="s">
        <v>665</v>
      </c>
      <c r="B178" s="58" t="s">
        <v>391</v>
      </c>
      <c r="C178" s="47" t="s">
        <v>556</v>
      </c>
      <c r="D178" s="48" t="s">
        <v>5</v>
      </c>
      <c r="E178" s="76">
        <v>250</v>
      </c>
      <c r="F178" s="49"/>
      <c r="G178" s="50">
        <f t="shared" si="10"/>
        <v>0</v>
      </c>
      <c r="H178" s="51"/>
    </row>
    <row r="179" spans="1:8" s="133" customFormat="1" ht="25.5">
      <c r="A179" s="73" t="s">
        <v>666</v>
      </c>
      <c r="B179" s="58" t="s">
        <v>392</v>
      </c>
      <c r="C179" s="47" t="s">
        <v>557</v>
      </c>
      <c r="D179" s="48" t="s">
        <v>5</v>
      </c>
      <c r="E179" s="76">
        <v>180</v>
      </c>
      <c r="F179" s="49"/>
      <c r="G179" s="50">
        <f t="shared" si="10"/>
        <v>0</v>
      </c>
      <c r="H179" s="51"/>
    </row>
    <row r="180" spans="1:8" s="133" customFormat="1" ht="25.5">
      <c r="A180" s="73" t="s">
        <v>667</v>
      </c>
      <c r="B180" s="58" t="s">
        <v>393</v>
      </c>
      <c r="C180" s="47" t="s">
        <v>558</v>
      </c>
      <c r="D180" s="48" t="s">
        <v>5</v>
      </c>
      <c r="E180" s="76">
        <v>180</v>
      </c>
      <c r="F180" s="49"/>
      <c r="G180" s="50">
        <f t="shared" si="10"/>
        <v>0</v>
      </c>
      <c r="H180" s="51"/>
    </row>
    <row r="181" spans="1:8" s="133" customFormat="1" ht="25.5">
      <c r="A181" s="73" t="s">
        <v>668</v>
      </c>
      <c r="B181" s="58" t="s">
        <v>394</v>
      </c>
      <c r="C181" s="47" t="s">
        <v>559</v>
      </c>
      <c r="D181" s="48" t="s">
        <v>5</v>
      </c>
      <c r="E181" s="76">
        <v>180</v>
      </c>
      <c r="F181" s="49"/>
      <c r="G181" s="50">
        <f t="shared" si="10"/>
        <v>0</v>
      </c>
      <c r="H181" s="51"/>
    </row>
    <row r="182" spans="1:8" s="133" customFormat="1" ht="25.5">
      <c r="A182" s="73" t="s">
        <v>669</v>
      </c>
      <c r="B182" s="58" t="s">
        <v>395</v>
      </c>
      <c r="C182" s="47" t="s">
        <v>560</v>
      </c>
      <c r="D182" s="48" t="s">
        <v>5</v>
      </c>
      <c r="E182" s="76">
        <v>200</v>
      </c>
      <c r="F182" s="49"/>
      <c r="G182" s="50">
        <f t="shared" si="10"/>
        <v>0</v>
      </c>
      <c r="H182" s="51"/>
    </row>
    <row r="183" spans="1:8" s="133" customFormat="1" ht="12.75">
      <c r="A183" s="73" t="s">
        <v>670</v>
      </c>
      <c r="B183" s="58" t="s">
        <v>381</v>
      </c>
      <c r="C183" s="47" t="s">
        <v>121</v>
      </c>
      <c r="D183" s="48" t="s">
        <v>0</v>
      </c>
      <c r="E183" s="76">
        <v>40</v>
      </c>
      <c r="F183" s="49"/>
      <c r="G183" s="50">
        <f t="shared" si="10"/>
        <v>0</v>
      </c>
      <c r="H183" s="51"/>
    </row>
    <row r="184" spans="1:8" s="133" customFormat="1" ht="12.75">
      <c r="A184" s="73" t="s">
        <v>671</v>
      </c>
      <c r="B184" s="58" t="s">
        <v>382</v>
      </c>
      <c r="C184" s="47" t="s">
        <v>122</v>
      </c>
      <c r="D184" s="48" t="s">
        <v>0</v>
      </c>
      <c r="E184" s="76">
        <v>60</v>
      </c>
      <c r="F184" s="49"/>
      <c r="G184" s="50">
        <f t="shared" si="10"/>
        <v>0</v>
      </c>
      <c r="H184" s="51"/>
    </row>
    <row r="185" spans="1:8" s="133" customFormat="1" ht="12.75">
      <c r="A185" s="73" t="s">
        <v>672</v>
      </c>
      <c r="B185" s="58" t="s">
        <v>383</v>
      </c>
      <c r="C185" s="47" t="s">
        <v>123</v>
      </c>
      <c r="D185" s="48" t="s">
        <v>0</v>
      </c>
      <c r="E185" s="76">
        <v>60</v>
      </c>
      <c r="F185" s="49"/>
      <c r="G185" s="50">
        <f t="shared" si="10"/>
        <v>0</v>
      </c>
      <c r="H185" s="51"/>
    </row>
    <row r="186" spans="1:8" s="133" customFormat="1" ht="12.75">
      <c r="A186" s="73" t="s">
        <v>673</v>
      </c>
      <c r="B186" s="58" t="s">
        <v>384</v>
      </c>
      <c r="C186" s="47" t="s">
        <v>124</v>
      </c>
      <c r="D186" s="48" t="s">
        <v>0</v>
      </c>
      <c r="E186" s="76">
        <v>20</v>
      </c>
      <c r="F186" s="49"/>
      <c r="G186" s="50">
        <f t="shared" si="10"/>
        <v>0</v>
      </c>
      <c r="H186" s="51"/>
    </row>
    <row r="187" spans="1:8" s="133" customFormat="1" ht="12.75">
      <c r="A187" s="73" t="s">
        <v>674</v>
      </c>
      <c r="B187" s="58" t="s">
        <v>419</v>
      </c>
      <c r="C187" s="47" t="s">
        <v>147</v>
      </c>
      <c r="D187" s="48" t="s">
        <v>0</v>
      </c>
      <c r="E187" s="76">
        <v>6</v>
      </c>
      <c r="F187" s="49"/>
      <c r="G187" s="50">
        <f aca="true" t="shared" si="11" ref="G187:G195">ROUND(E187*F187,2)</f>
        <v>0</v>
      </c>
      <c r="H187" s="51"/>
    </row>
    <row r="188" spans="1:8" s="133" customFormat="1" ht="25.5">
      <c r="A188" s="73" t="s">
        <v>675</v>
      </c>
      <c r="B188" s="58" t="s">
        <v>332</v>
      </c>
      <c r="C188" s="47" t="s">
        <v>517</v>
      </c>
      <c r="D188" s="48" t="s">
        <v>0</v>
      </c>
      <c r="E188" s="76">
        <v>4</v>
      </c>
      <c r="F188" s="49"/>
      <c r="G188" s="50">
        <f t="shared" si="11"/>
        <v>0</v>
      </c>
      <c r="H188" s="51"/>
    </row>
    <row r="189" spans="1:8" s="133" customFormat="1" ht="12.75">
      <c r="A189" s="73" t="s">
        <v>676</v>
      </c>
      <c r="B189" s="58" t="s">
        <v>331</v>
      </c>
      <c r="C189" s="47" t="s">
        <v>86</v>
      </c>
      <c r="D189" s="48" t="s">
        <v>0</v>
      </c>
      <c r="E189" s="76">
        <v>10</v>
      </c>
      <c r="F189" s="49"/>
      <c r="G189" s="50">
        <f t="shared" si="11"/>
        <v>0</v>
      </c>
      <c r="H189" s="51"/>
    </row>
    <row r="190" spans="1:8" s="133" customFormat="1" ht="12.75">
      <c r="A190" s="73" t="s">
        <v>677</v>
      </c>
      <c r="B190" s="58" t="s">
        <v>330</v>
      </c>
      <c r="C190" s="47" t="s">
        <v>85</v>
      </c>
      <c r="D190" s="48" t="s">
        <v>0</v>
      </c>
      <c r="E190" s="76">
        <v>10</v>
      </c>
      <c r="F190" s="49"/>
      <c r="G190" s="50">
        <f t="shared" si="11"/>
        <v>0</v>
      </c>
      <c r="H190" s="51"/>
    </row>
    <row r="191" spans="1:8" s="133" customFormat="1" ht="12.75">
      <c r="A191" s="73" t="s">
        <v>678</v>
      </c>
      <c r="B191" s="58" t="s">
        <v>379</v>
      </c>
      <c r="C191" s="47" t="s">
        <v>119</v>
      </c>
      <c r="D191" s="48" t="s">
        <v>5</v>
      </c>
      <c r="E191" s="76">
        <v>20</v>
      </c>
      <c r="F191" s="49"/>
      <c r="G191" s="50">
        <f t="shared" si="11"/>
        <v>0</v>
      </c>
      <c r="H191" s="51"/>
    </row>
    <row r="192" spans="1:8" s="133" customFormat="1" ht="12.75">
      <c r="A192" s="73" t="s">
        <v>679</v>
      </c>
      <c r="B192" s="58" t="s">
        <v>385</v>
      </c>
      <c r="C192" s="47" t="s">
        <v>125</v>
      </c>
      <c r="D192" s="48" t="s">
        <v>0</v>
      </c>
      <c r="E192" s="76">
        <v>4</v>
      </c>
      <c r="F192" s="49"/>
      <c r="G192" s="50">
        <f t="shared" si="11"/>
        <v>0</v>
      </c>
      <c r="H192" s="51"/>
    </row>
    <row r="193" spans="1:8" s="133" customFormat="1" ht="25.5">
      <c r="A193" s="73" t="s">
        <v>680</v>
      </c>
      <c r="B193" s="58" t="s">
        <v>420</v>
      </c>
      <c r="C193" s="47" t="s">
        <v>148</v>
      </c>
      <c r="D193" s="48" t="s">
        <v>0</v>
      </c>
      <c r="E193" s="76">
        <v>4</v>
      </c>
      <c r="F193" s="49"/>
      <c r="G193" s="50">
        <f t="shared" si="11"/>
        <v>0</v>
      </c>
      <c r="H193" s="51"/>
    </row>
    <row r="194" spans="1:8" s="133" customFormat="1" ht="12.75">
      <c r="A194" s="73" t="s">
        <v>681</v>
      </c>
      <c r="B194" s="58" t="s">
        <v>418</v>
      </c>
      <c r="C194" s="47" t="s">
        <v>146</v>
      </c>
      <c r="D194" s="48" t="s">
        <v>0</v>
      </c>
      <c r="E194" s="76">
        <v>6</v>
      </c>
      <c r="F194" s="49"/>
      <c r="G194" s="50">
        <f t="shared" si="11"/>
        <v>0</v>
      </c>
      <c r="H194" s="51"/>
    </row>
    <row r="195" spans="1:8" s="133" customFormat="1" ht="12.75">
      <c r="A195" s="73" t="s">
        <v>682</v>
      </c>
      <c r="B195" s="58" t="s">
        <v>378</v>
      </c>
      <c r="C195" s="47" t="s">
        <v>118</v>
      </c>
      <c r="D195" s="48" t="s">
        <v>5</v>
      </c>
      <c r="E195" s="76">
        <v>150</v>
      </c>
      <c r="F195" s="49"/>
      <c r="G195" s="50">
        <f t="shared" si="11"/>
        <v>0</v>
      </c>
      <c r="H195" s="51"/>
    </row>
    <row r="196" spans="1:8" s="133" customFormat="1" ht="25.5">
      <c r="A196" s="73" t="s">
        <v>683</v>
      </c>
      <c r="B196" s="58" t="s">
        <v>386</v>
      </c>
      <c r="C196" s="47" t="s">
        <v>126</v>
      </c>
      <c r="D196" s="48" t="s">
        <v>5</v>
      </c>
      <c r="E196" s="76">
        <v>1200</v>
      </c>
      <c r="F196" s="49"/>
      <c r="G196" s="50">
        <f t="shared" si="10"/>
        <v>0</v>
      </c>
      <c r="H196" s="51"/>
    </row>
    <row r="197" spans="1:8" s="133" customFormat="1" ht="25.5">
      <c r="A197" s="73" t="s">
        <v>684</v>
      </c>
      <c r="B197" s="58" t="s">
        <v>550</v>
      </c>
      <c r="C197" s="47" t="s">
        <v>551</v>
      </c>
      <c r="D197" s="48" t="s">
        <v>5</v>
      </c>
      <c r="E197" s="76">
        <v>200</v>
      </c>
      <c r="F197" s="49"/>
      <c r="G197" s="50">
        <f t="shared" si="10"/>
        <v>0</v>
      </c>
      <c r="H197" s="51"/>
    </row>
    <row r="198" spans="1:8" s="133" customFormat="1" ht="12.75">
      <c r="A198" s="73" t="s">
        <v>685</v>
      </c>
      <c r="B198" s="58" t="s">
        <v>401</v>
      </c>
      <c r="C198" s="47" t="s">
        <v>133</v>
      </c>
      <c r="D198" s="48" t="s">
        <v>0</v>
      </c>
      <c r="E198" s="76">
        <v>100</v>
      </c>
      <c r="F198" s="49"/>
      <c r="G198" s="50">
        <f t="shared" si="10"/>
        <v>0</v>
      </c>
      <c r="H198" s="51"/>
    </row>
    <row r="199" spans="1:8" s="133" customFormat="1" ht="12.75">
      <c r="A199" s="73" t="s">
        <v>686</v>
      </c>
      <c r="B199" s="58" t="s">
        <v>402</v>
      </c>
      <c r="C199" s="47" t="s">
        <v>134</v>
      </c>
      <c r="D199" s="48" t="s">
        <v>0</v>
      </c>
      <c r="E199" s="76">
        <v>50</v>
      </c>
      <c r="F199" s="49"/>
      <c r="G199" s="50">
        <f aca="true" t="shared" si="12" ref="G199:G206">ROUND(E199*F199,2)</f>
        <v>0</v>
      </c>
      <c r="H199" s="51"/>
    </row>
    <row r="200" spans="1:8" s="133" customFormat="1" ht="12.75">
      <c r="A200" s="73" t="s">
        <v>796</v>
      </c>
      <c r="B200" s="58" t="s">
        <v>396</v>
      </c>
      <c r="C200" s="47" t="s">
        <v>127</v>
      </c>
      <c r="D200" s="48" t="s">
        <v>0</v>
      </c>
      <c r="E200" s="76">
        <v>10</v>
      </c>
      <c r="F200" s="49"/>
      <c r="G200" s="50">
        <f t="shared" si="12"/>
        <v>0</v>
      </c>
      <c r="H200" s="51"/>
    </row>
    <row r="201" spans="1:8" s="133" customFormat="1" ht="12.75">
      <c r="A201" s="73" t="s">
        <v>834</v>
      </c>
      <c r="B201" s="58" t="s">
        <v>522</v>
      </c>
      <c r="C201" s="47" t="s">
        <v>128</v>
      </c>
      <c r="D201" s="48" t="s">
        <v>0</v>
      </c>
      <c r="E201" s="76">
        <v>10</v>
      </c>
      <c r="F201" s="49"/>
      <c r="G201" s="50">
        <f t="shared" si="12"/>
        <v>0</v>
      </c>
      <c r="H201" s="51"/>
    </row>
    <row r="202" spans="1:8" s="133" customFormat="1" ht="12.75">
      <c r="A202" s="73" t="s">
        <v>835</v>
      </c>
      <c r="B202" s="58" t="s">
        <v>397</v>
      </c>
      <c r="C202" s="47" t="s">
        <v>129</v>
      </c>
      <c r="D202" s="48" t="s">
        <v>6</v>
      </c>
      <c r="E202" s="76">
        <v>30</v>
      </c>
      <c r="F202" s="49"/>
      <c r="G202" s="50">
        <f t="shared" si="12"/>
        <v>0</v>
      </c>
      <c r="H202" s="51"/>
    </row>
    <row r="203" spans="1:8" s="133" customFormat="1" ht="12.75">
      <c r="A203" s="73" t="s">
        <v>892</v>
      </c>
      <c r="B203" s="58" t="s">
        <v>398</v>
      </c>
      <c r="C203" s="47" t="s">
        <v>130</v>
      </c>
      <c r="D203" s="48" t="s">
        <v>6</v>
      </c>
      <c r="E203" s="76">
        <v>30</v>
      </c>
      <c r="F203" s="49"/>
      <c r="G203" s="50">
        <f t="shared" si="12"/>
        <v>0</v>
      </c>
      <c r="H203" s="51"/>
    </row>
    <row r="204" spans="1:8" s="133" customFormat="1" ht="12.75">
      <c r="A204" s="73" t="s">
        <v>893</v>
      </c>
      <c r="B204" s="58" t="s">
        <v>399</v>
      </c>
      <c r="C204" s="47" t="s">
        <v>131</v>
      </c>
      <c r="D204" s="48" t="s">
        <v>6</v>
      </c>
      <c r="E204" s="76">
        <v>20</v>
      </c>
      <c r="F204" s="49"/>
      <c r="G204" s="50">
        <f t="shared" si="12"/>
        <v>0</v>
      </c>
      <c r="H204" s="51"/>
    </row>
    <row r="205" spans="1:8" s="133" customFormat="1" ht="12.75">
      <c r="A205" s="73" t="s">
        <v>894</v>
      </c>
      <c r="B205" s="58" t="s">
        <v>400</v>
      </c>
      <c r="C205" s="47" t="s">
        <v>132</v>
      </c>
      <c r="D205" s="48" t="s">
        <v>6</v>
      </c>
      <c r="E205" s="76">
        <v>10</v>
      </c>
      <c r="F205" s="49"/>
      <c r="G205" s="50">
        <f t="shared" si="12"/>
        <v>0</v>
      </c>
      <c r="H205" s="51"/>
    </row>
    <row r="206" spans="1:8" s="133" customFormat="1" ht="25.5">
      <c r="A206" s="73" t="s">
        <v>895</v>
      </c>
      <c r="B206" s="58" t="s">
        <v>853</v>
      </c>
      <c r="C206" s="47" t="s">
        <v>942</v>
      </c>
      <c r="D206" s="48" t="s">
        <v>0</v>
      </c>
      <c r="E206" s="76">
        <v>204</v>
      </c>
      <c r="F206" s="49"/>
      <c r="G206" s="50">
        <f t="shared" si="12"/>
        <v>0</v>
      </c>
      <c r="H206" s="51"/>
    </row>
    <row r="207" spans="1:8" s="133" customFormat="1" ht="38.25">
      <c r="A207" s="73" t="s">
        <v>948</v>
      </c>
      <c r="B207" s="58" t="s">
        <v>417</v>
      </c>
      <c r="C207" s="59" t="s">
        <v>145</v>
      </c>
      <c r="D207" s="78" t="s">
        <v>0</v>
      </c>
      <c r="E207" s="76">
        <v>51</v>
      </c>
      <c r="F207" s="79"/>
      <c r="G207" s="80">
        <f aca="true" t="shared" si="13" ref="G207:G213">ROUND(E207*F207,2)</f>
        <v>0</v>
      </c>
      <c r="H207" s="51"/>
    </row>
    <row r="208" spans="1:8" s="133" customFormat="1" ht="12.75">
      <c r="A208" s="73" t="s">
        <v>966</v>
      </c>
      <c r="B208" s="52" t="s">
        <v>739</v>
      </c>
      <c r="C208" s="59" t="s">
        <v>740</v>
      </c>
      <c r="D208" s="78" t="s">
        <v>0</v>
      </c>
      <c r="E208" s="76">
        <v>104</v>
      </c>
      <c r="F208" s="79"/>
      <c r="G208" s="80">
        <f t="shared" si="13"/>
        <v>0</v>
      </c>
      <c r="H208" s="51"/>
    </row>
    <row r="209" spans="1:8" s="133" customFormat="1" ht="38.25">
      <c r="A209" s="73" t="s">
        <v>967</v>
      </c>
      <c r="B209" s="58" t="s">
        <v>416</v>
      </c>
      <c r="C209" s="59" t="s">
        <v>144</v>
      </c>
      <c r="D209" s="78" t="s">
        <v>0</v>
      </c>
      <c r="E209" s="76">
        <v>52</v>
      </c>
      <c r="F209" s="79"/>
      <c r="G209" s="80">
        <f t="shared" si="13"/>
        <v>0</v>
      </c>
      <c r="H209" s="51"/>
    </row>
    <row r="210" spans="1:8" s="133" customFormat="1" ht="12.75">
      <c r="A210" s="73" t="s">
        <v>968</v>
      </c>
      <c r="B210" s="52" t="s">
        <v>739</v>
      </c>
      <c r="C210" s="59" t="s">
        <v>740</v>
      </c>
      <c r="D210" s="78" t="s">
        <v>0</v>
      </c>
      <c r="E210" s="76">
        <v>6</v>
      </c>
      <c r="F210" s="79"/>
      <c r="G210" s="80">
        <f t="shared" si="13"/>
        <v>0</v>
      </c>
      <c r="H210" s="51"/>
    </row>
    <row r="211" spans="1:8" s="133" customFormat="1" ht="25.5">
      <c r="A211" s="73" t="s">
        <v>969</v>
      </c>
      <c r="B211" s="58" t="s">
        <v>415</v>
      </c>
      <c r="C211" s="59" t="s">
        <v>143</v>
      </c>
      <c r="D211" s="78" t="s">
        <v>0</v>
      </c>
      <c r="E211" s="76">
        <v>6</v>
      </c>
      <c r="F211" s="79"/>
      <c r="G211" s="80">
        <f t="shared" si="13"/>
        <v>0</v>
      </c>
      <c r="H211" s="51"/>
    </row>
    <row r="212" spans="1:8" s="133" customFormat="1" ht="25.5">
      <c r="A212" s="73" t="s">
        <v>970</v>
      </c>
      <c r="B212" s="58" t="s">
        <v>333</v>
      </c>
      <c r="C212" s="59" t="s">
        <v>334</v>
      </c>
      <c r="D212" s="78" t="s">
        <v>0</v>
      </c>
      <c r="E212" s="76">
        <v>1</v>
      </c>
      <c r="F212" s="79"/>
      <c r="G212" s="80">
        <f t="shared" si="13"/>
        <v>0</v>
      </c>
      <c r="H212" s="51"/>
    </row>
    <row r="213" spans="1:8" s="133" customFormat="1" ht="25.5">
      <c r="A213" s="73" t="s">
        <v>971</v>
      </c>
      <c r="B213" s="58" t="s">
        <v>947</v>
      </c>
      <c r="C213" s="59" t="s">
        <v>945</v>
      </c>
      <c r="D213" s="78" t="s">
        <v>946</v>
      </c>
      <c r="E213" s="76">
        <v>1</v>
      </c>
      <c r="F213" s="79"/>
      <c r="G213" s="80">
        <f t="shared" si="13"/>
        <v>0</v>
      </c>
      <c r="H213" s="51"/>
    </row>
    <row r="214" spans="1:8" s="133" customFormat="1" ht="12.75">
      <c r="A214" s="100"/>
      <c r="B214" s="101"/>
      <c r="C214" s="47"/>
      <c r="D214" s="48"/>
      <c r="E214" s="102"/>
      <c r="F214" s="49"/>
      <c r="G214" s="66"/>
      <c r="H214" s="51"/>
    </row>
    <row r="215" spans="1:8" ht="14.25">
      <c r="A215" s="40" t="s">
        <v>602</v>
      </c>
      <c r="B215" s="41"/>
      <c r="C215" s="42" t="s">
        <v>583</v>
      </c>
      <c r="D215" s="56"/>
      <c r="E215" s="44"/>
      <c r="F215" s="57"/>
      <c r="G215" s="92">
        <f>SUM(G216:G268)</f>
        <v>0</v>
      </c>
      <c r="H215" s="45" t="e">
        <f>G215/$G$417</f>
        <v>#DIV/0!</v>
      </c>
    </row>
    <row r="216" spans="1:8" ht="12.75">
      <c r="A216" s="73" t="s">
        <v>584</v>
      </c>
      <c r="B216" s="63" t="s">
        <v>423</v>
      </c>
      <c r="C216" s="47" t="s">
        <v>149</v>
      </c>
      <c r="D216" s="48" t="s">
        <v>0</v>
      </c>
      <c r="E216" s="76">
        <v>11</v>
      </c>
      <c r="F216" s="49"/>
      <c r="G216" s="50">
        <f aca="true" t="shared" si="14" ref="G216:G251">ROUND(E216*F216,2)</f>
        <v>0</v>
      </c>
      <c r="H216" s="51"/>
    </row>
    <row r="217" spans="1:8" ht="12.75">
      <c r="A217" s="73" t="s">
        <v>585</v>
      </c>
      <c r="B217" s="63" t="s">
        <v>427</v>
      </c>
      <c r="C217" s="47" t="s">
        <v>153</v>
      </c>
      <c r="D217" s="48" t="s">
        <v>0</v>
      </c>
      <c r="E217" s="76">
        <v>8</v>
      </c>
      <c r="F217" s="49"/>
      <c r="G217" s="50">
        <f t="shared" si="14"/>
        <v>0</v>
      </c>
      <c r="H217" s="51"/>
    </row>
    <row r="218" spans="1:8" ht="12.75">
      <c r="A218" s="73" t="s">
        <v>586</v>
      </c>
      <c r="B218" s="63" t="s">
        <v>424</v>
      </c>
      <c r="C218" s="47" t="s">
        <v>150</v>
      </c>
      <c r="D218" s="48" t="s">
        <v>0</v>
      </c>
      <c r="E218" s="76">
        <v>4</v>
      </c>
      <c r="F218" s="49"/>
      <c r="G218" s="50">
        <f t="shared" si="14"/>
        <v>0</v>
      </c>
      <c r="H218" s="51"/>
    </row>
    <row r="219" spans="1:8" ht="25.5">
      <c r="A219" s="73" t="s">
        <v>587</v>
      </c>
      <c r="B219" s="58" t="s">
        <v>421</v>
      </c>
      <c r="C219" s="61" t="s">
        <v>1129</v>
      </c>
      <c r="D219" s="48" t="s">
        <v>0</v>
      </c>
      <c r="E219" s="76">
        <v>13</v>
      </c>
      <c r="F219" s="49"/>
      <c r="G219" s="50">
        <f t="shared" si="14"/>
        <v>0</v>
      </c>
      <c r="H219" s="51"/>
    </row>
    <row r="220" spans="1:8" ht="25.5">
      <c r="A220" s="73" t="s">
        <v>588</v>
      </c>
      <c r="B220" s="63" t="s">
        <v>431</v>
      </c>
      <c r="C220" s="65" t="s">
        <v>157</v>
      </c>
      <c r="D220" s="48" t="s">
        <v>0</v>
      </c>
      <c r="E220" s="76">
        <v>12</v>
      </c>
      <c r="F220" s="49"/>
      <c r="G220" s="50">
        <f t="shared" si="14"/>
        <v>0</v>
      </c>
      <c r="H220" s="51"/>
    </row>
    <row r="221" spans="1:8" ht="25.5">
      <c r="A221" s="73" t="s">
        <v>589</v>
      </c>
      <c r="B221" s="63" t="s">
        <v>454</v>
      </c>
      <c r="C221" s="65" t="s">
        <v>174</v>
      </c>
      <c r="D221" s="48" t="s">
        <v>0</v>
      </c>
      <c r="E221" s="76">
        <v>14</v>
      </c>
      <c r="F221" s="49"/>
      <c r="G221" s="50">
        <f t="shared" si="14"/>
        <v>0</v>
      </c>
      <c r="H221" s="51"/>
    </row>
    <row r="222" spans="1:8" ht="25.5">
      <c r="A222" s="73" t="s">
        <v>621</v>
      </c>
      <c r="B222" s="63" t="s">
        <v>455</v>
      </c>
      <c r="C222" s="65" t="s">
        <v>175</v>
      </c>
      <c r="D222" s="48" t="s">
        <v>0</v>
      </c>
      <c r="E222" s="76">
        <v>5</v>
      </c>
      <c r="F222" s="49"/>
      <c r="G222" s="50">
        <f t="shared" si="14"/>
        <v>0</v>
      </c>
      <c r="H222" s="51"/>
    </row>
    <row r="223" spans="1:8" ht="25.5">
      <c r="A223" s="73" t="s">
        <v>635</v>
      </c>
      <c r="B223" s="63" t="s">
        <v>456</v>
      </c>
      <c r="C223" s="65" t="s">
        <v>176</v>
      </c>
      <c r="D223" s="48" t="s">
        <v>0</v>
      </c>
      <c r="E223" s="76">
        <v>6</v>
      </c>
      <c r="F223" s="49"/>
      <c r="G223" s="50">
        <f t="shared" si="14"/>
        <v>0</v>
      </c>
      <c r="H223" s="51"/>
    </row>
    <row r="224" spans="1:8" ht="25.5">
      <c r="A224" s="73" t="s">
        <v>636</v>
      </c>
      <c r="B224" s="63" t="s">
        <v>457</v>
      </c>
      <c r="C224" s="65" t="s">
        <v>177</v>
      </c>
      <c r="D224" s="48" t="s">
        <v>0</v>
      </c>
      <c r="E224" s="76">
        <v>4</v>
      </c>
      <c r="F224" s="49"/>
      <c r="G224" s="50">
        <f t="shared" si="14"/>
        <v>0</v>
      </c>
      <c r="H224" s="51"/>
    </row>
    <row r="225" spans="1:8" ht="25.5">
      <c r="A225" s="73" t="s">
        <v>637</v>
      </c>
      <c r="B225" s="63" t="s">
        <v>458</v>
      </c>
      <c r="C225" s="65" t="s">
        <v>178</v>
      </c>
      <c r="D225" s="48" t="s">
        <v>0</v>
      </c>
      <c r="E225" s="76">
        <v>4</v>
      </c>
      <c r="F225" s="49"/>
      <c r="G225" s="50">
        <f t="shared" si="14"/>
        <v>0</v>
      </c>
      <c r="H225" s="51"/>
    </row>
    <row r="226" spans="1:8" ht="25.5">
      <c r="A226" s="73" t="s">
        <v>638</v>
      </c>
      <c r="B226" s="63" t="s">
        <v>459</v>
      </c>
      <c r="C226" s="65" t="s">
        <v>179</v>
      </c>
      <c r="D226" s="48" t="s">
        <v>0</v>
      </c>
      <c r="E226" s="76">
        <v>2</v>
      </c>
      <c r="F226" s="49"/>
      <c r="G226" s="50">
        <f t="shared" si="14"/>
        <v>0</v>
      </c>
      <c r="H226" s="51"/>
    </row>
    <row r="227" spans="1:8" ht="25.5">
      <c r="A227" s="73" t="s">
        <v>275</v>
      </c>
      <c r="B227" s="63" t="s">
        <v>461</v>
      </c>
      <c r="C227" s="65" t="s">
        <v>181</v>
      </c>
      <c r="D227" s="48" t="s">
        <v>0</v>
      </c>
      <c r="E227" s="76">
        <v>28</v>
      </c>
      <c r="F227" s="49"/>
      <c r="G227" s="50">
        <f t="shared" si="14"/>
        <v>0</v>
      </c>
      <c r="H227" s="51"/>
    </row>
    <row r="228" spans="1:8" ht="25.5">
      <c r="A228" s="73" t="s">
        <v>639</v>
      </c>
      <c r="B228" s="63" t="s">
        <v>462</v>
      </c>
      <c r="C228" s="65" t="s">
        <v>182</v>
      </c>
      <c r="D228" s="48" t="s">
        <v>0</v>
      </c>
      <c r="E228" s="76">
        <v>12</v>
      </c>
      <c r="F228" s="49"/>
      <c r="G228" s="50">
        <f t="shared" si="14"/>
        <v>0</v>
      </c>
      <c r="H228" s="51"/>
    </row>
    <row r="229" spans="1:8" ht="12.75">
      <c r="A229" s="73" t="s">
        <v>276</v>
      </c>
      <c r="B229" s="63" t="s">
        <v>463</v>
      </c>
      <c r="C229" s="65" t="s">
        <v>183</v>
      </c>
      <c r="D229" s="48" t="s">
        <v>0</v>
      </c>
      <c r="E229" s="76">
        <v>11</v>
      </c>
      <c r="F229" s="49"/>
      <c r="G229" s="50">
        <f t="shared" si="14"/>
        <v>0</v>
      </c>
      <c r="H229" s="51"/>
    </row>
    <row r="230" spans="1:8" ht="25.5">
      <c r="A230" s="73" t="s">
        <v>640</v>
      </c>
      <c r="B230" s="63" t="s">
        <v>437</v>
      </c>
      <c r="C230" s="65" t="s">
        <v>162</v>
      </c>
      <c r="D230" s="48" t="s">
        <v>5</v>
      </c>
      <c r="E230" s="76">
        <v>600</v>
      </c>
      <c r="F230" s="49"/>
      <c r="G230" s="50">
        <f>ROUND(E230*F230,2)</f>
        <v>0</v>
      </c>
      <c r="H230" s="51"/>
    </row>
    <row r="231" spans="1:8" ht="25.5">
      <c r="A231" s="73" t="s">
        <v>641</v>
      </c>
      <c r="B231" s="63" t="s">
        <v>438</v>
      </c>
      <c r="C231" s="65" t="s">
        <v>163</v>
      </c>
      <c r="D231" s="48" t="s">
        <v>5</v>
      </c>
      <c r="E231" s="76">
        <v>480</v>
      </c>
      <c r="F231" s="49"/>
      <c r="G231" s="50">
        <f aca="true" t="shared" si="15" ref="G231:G242">ROUND(E231*F231,2)</f>
        <v>0</v>
      </c>
      <c r="H231" s="51"/>
    </row>
    <row r="232" spans="1:8" ht="25.5">
      <c r="A232" s="73" t="s">
        <v>687</v>
      </c>
      <c r="B232" s="63" t="s">
        <v>439</v>
      </c>
      <c r="C232" s="65" t="s">
        <v>164</v>
      </c>
      <c r="D232" s="48" t="s">
        <v>5</v>
      </c>
      <c r="E232" s="76">
        <v>220</v>
      </c>
      <c r="F232" s="49"/>
      <c r="G232" s="50">
        <f t="shared" si="15"/>
        <v>0</v>
      </c>
      <c r="H232" s="51"/>
    </row>
    <row r="233" spans="1:8" ht="25.5">
      <c r="A233" s="73" t="s">
        <v>688</v>
      </c>
      <c r="B233" s="63" t="s">
        <v>440</v>
      </c>
      <c r="C233" s="65" t="s">
        <v>165</v>
      </c>
      <c r="D233" s="48" t="s">
        <v>5</v>
      </c>
      <c r="E233" s="76">
        <v>100</v>
      </c>
      <c r="F233" s="49"/>
      <c r="G233" s="50">
        <f t="shared" si="15"/>
        <v>0</v>
      </c>
      <c r="H233" s="51"/>
    </row>
    <row r="234" spans="1:8" ht="25.5">
      <c r="A234" s="73" t="s">
        <v>689</v>
      </c>
      <c r="B234" s="63" t="s">
        <v>441</v>
      </c>
      <c r="C234" s="65" t="s">
        <v>166</v>
      </c>
      <c r="D234" s="48" t="s">
        <v>5</v>
      </c>
      <c r="E234" s="76">
        <v>80</v>
      </c>
      <c r="F234" s="49"/>
      <c r="G234" s="50">
        <f t="shared" si="15"/>
        <v>0</v>
      </c>
      <c r="H234" s="51"/>
    </row>
    <row r="235" spans="1:8" ht="25.5">
      <c r="A235" s="73" t="s">
        <v>690</v>
      </c>
      <c r="B235" s="63" t="s">
        <v>442</v>
      </c>
      <c r="C235" s="65" t="s">
        <v>167</v>
      </c>
      <c r="D235" s="48" t="s">
        <v>5</v>
      </c>
      <c r="E235" s="76">
        <v>80</v>
      </c>
      <c r="F235" s="49"/>
      <c r="G235" s="50">
        <f t="shared" si="15"/>
        <v>0</v>
      </c>
      <c r="H235" s="51"/>
    </row>
    <row r="236" spans="1:8" ht="38.25">
      <c r="A236" s="73" t="s">
        <v>691</v>
      </c>
      <c r="B236" s="63" t="s">
        <v>443</v>
      </c>
      <c r="C236" s="65" t="s">
        <v>168</v>
      </c>
      <c r="D236" s="48" t="s">
        <v>5</v>
      </c>
      <c r="E236" s="76">
        <v>220</v>
      </c>
      <c r="F236" s="49"/>
      <c r="G236" s="50">
        <f t="shared" si="15"/>
        <v>0</v>
      </c>
      <c r="H236" s="51"/>
    </row>
    <row r="237" spans="1:8" ht="38.25">
      <c r="A237" s="73" t="s">
        <v>692</v>
      </c>
      <c r="B237" s="63" t="s">
        <v>444</v>
      </c>
      <c r="C237" s="65" t="s">
        <v>169</v>
      </c>
      <c r="D237" s="48" t="s">
        <v>5</v>
      </c>
      <c r="E237" s="76">
        <v>120</v>
      </c>
      <c r="F237" s="49"/>
      <c r="G237" s="50">
        <f t="shared" si="15"/>
        <v>0</v>
      </c>
      <c r="H237" s="51"/>
    </row>
    <row r="238" spans="1:8" ht="38.25">
      <c r="A238" s="73" t="s">
        <v>693</v>
      </c>
      <c r="B238" s="63" t="s">
        <v>445</v>
      </c>
      <c r="C238" s="65" t="s">
        <v>170</v>
      </c>
      <c r="D238" s="48" t="s">
        <v>5</v>
      </c>
      <c r="E238" s="76">
        <v>600</v>
      </c>
      <c r="F238" s="49"/>
      <c r="G238" s="50">
        <f t="shared" si="15"/>
        <v>0</v>
      </c>
      <c r="H238" s="51"/>
    </row>
    <row r="239" spans="1:8" ht="38.25">
      <c r="A239" s="73" t="s">
        <v>694</v>
      </c>
      <c r="B239" s="63" t="s">
        <v>446</v>
      </c>
      <c r="C239" s="65" t="s">
        <v>171</v>
      </c>
      <c r="D239" s="48" t="s">
        <v>5</v>
      </c>
      <c r="E239" s="76">
        <v>280</v>
      </c>
      <c r="F239" s="49"/>
      <c r="G239" s="50">
        <f t="shared" si="15"/>
        <v>0</v>
      </c>
      <c r="H239" s="51"/>
    </row>
    <row r="240" spans="1:8" ht="25.5">
      <c r="A240" s="73" t="s">
        <v>695</v>
      </c>
      <c r="B240" s="63" t="s">
        <v>447</v>
      </c>
      <c r="C240" s="65" t="s">
        <v>561</v>
      </c>
      <c r="D240" s="48" t="s">
        <v>5</v>
      </c>
      <c r="E240" s="76">
        <v>200</v>
      </c>
      <c r="F240" s="49"/>
      <c r="G240" s="50">
        <f t="shared" si="15"/>
        <v>0</v>
      </c>
      <c r="H240" s="51"/>
    </row>
    <row r="241" spans="1:8" ht="25.5">
      <c r="A241" s="73" t="s">
        <v>696</v>
      </c>
      <c r="B241" s="63" t="s">
        <v>448</v>
      </c>
      <c r="C241" s="65" t="s">
        <v>562</v>
      </c>
      <c r="D241" s="48" t="s">
        <v>5</v>
      </c>
      <c r="E241" s="76">
        <v>840</v>
      </c>
      <c r="F241" s="49"/>
      <c r="G241" s="50">
        <f t="shared" si="15"/>
        <v>0</v>
      </c>
      <c r="H241" s="51"/>
    </row>
    <row r="242" spans="1:8" ht="25.5">
      <c r="A242" s="73" t="s">
        <v>697</v>
      </c>
      <c r="B242" s="63" t="s">
        <v>450</v>
      </c>
      <c r="C242" s="65" t="s">
        <v>742</v>
      </c>
      <c r="D242" s="48" t="s">
        <v>5</v>
      </c>
      <c r="E242" s="76">
        <v>120</v>
      </c>
      <c r="F242" s="49"/>
      <c r="G242" s="50">
        <f t="shared" si="15"/>
        <v>0</v>
      </c>
      <c r="H242" s="51"/>
    </row>
    <row r="243" spans="1:8" ht="25.5">
      <c r="A243" s="73" t="s">
        <v>698</v>
      </c>
      <c r="B243" s="63" t="s">
        <v>451</v>
      </c>
      <c r="C243" s="65" t="s">
        <v>743</v>
      </c>
      <c r="D243" s="48" t="s">
        <v>5</v>
      </c>
      <c r="E243" s="76">
        <v>80</v>
      </c>
      <c r="F243" s="49"/>
      <c r="G243" s="50">
        <f>ROUND(E243*F243,2)</f>
        <v>0</v>
      </c>
      <c r="H243" s="51"/>
    </row>
    <row r="244" spans="1:8" ht="25.5">
      <c r="A244" s="73" t="s">
        <v>699</v>
      </c>
      <c r="B244" s="63" t="s">
        <v>449</v>
      </c>
      <c r="C244" s="65" t="s">
        <v>741</v>
      </c>
      <c r="D244" s="48" t="s">
        <v>5</v>
      </c>
      <c r="E244" s="76">
        <v>400</v>
      </c>
      <c r="F244" s="49"/>
      <c r="G244" s="50">
        <f>ROUND(E244*F244,2)</f>
        <v>0</v>
      </c>
      <c r="H244" s="51"/>
    </row>
    <row r="245" spans="1:8" ht="25.5">
      <c r="A245" s="73" t="s">
        <v>700</v>
      </c>
      <c r="B245" s="63" t="s">
        <v>467</v>
      </c>
      <c r="C245" s="65" t="s">
        <v>187</v>
      </c>
      <c r="D245" s="48" t="s">
        <v>0</v>
      </c>
      <c r="E245" s="76">
        <v>9</v>
      </c>
      <c r="F245" s="49"/>
      <c r="G245" s="50">
        <f>ROUND(E245*F245,2)</f>
        <v>0</v>
      </c>
      <c r="H245" s="51"/>
    </row>
    <row r="246" spans="1:8" ht="25.5">
      <c r="A246" s="73" t="s">
        <v>701</v>
      </c>
      <c r="B246" s="63" t="s">
        <v>466</v>
      </c>
      <c r="C246" s="65" t="s">
        <v>186</v>
      </c>
      <c r="D246" s="48" t="s">
        <v>0</v>
      </c>
      <c r="E246" s="76">
        <v>21</v>
      </c>
      <c r="F246" s="49"/>
      <c r="G246" s="50">
        <f>ROUND(E246*F246,2)</f>
        <v>0</v>
      </c>
      <c r="H246" s="51"/>
    </row>
    <row r="247" spans="1:8" ht="25.5">
      <c r="A247" s="73" t="s">
        <v>702</v>
      </c>
      <c r="B247" s="63" t="s">
        <v>429</v>
      </c>
      <c r="C247" s="65" t="s">
        <v>155</v>
      </c>
      <c r="D247" s="48" t="s">
        <v>0</v>
      </c>
      <c r="E247" s="76">
        <v>2</v>
      </c>
      <c r="F247" s="49"/>
      <c r="G247" s="50">
        <f t="shared" si="14"/>
        <v>0</v>
      </c>
      <c r="H247" s="51"/>
    </row>
    <row r="248" spans="1:8" ht="12.75">
      <c r="A248" s="73" t="s">
        <v>703</v>
      </c>
      <c r="B248" s="58" t="s">
        <v>426</v>
      </c>
      <c r="C248" s="65" t="s">
        <v>152</v>
      </c>
      <c r="D248" s="48" t="s">
        <v>0</v>
      </c>
      <c r="E248" s="76">
        <v>2</v>
      </c>
      <c r="F248" s="49"/>
      <c r="G248" s="50">
        <f t="shared" si="14"/>
        <v>0</v>
      </c>
      <c r="H248" s="51"/>
    </row>
    <row r="249" spans="1:8" ht="25.5">
      <c r="A249" s="73" t="s">
        <v>704</v>
      </c>
      <c r="B249" s="63" t="s">
        <v>468</v>
      </c>
      <c r="C249" s="47" t="s">
        <v>854</v>
      </c>
      <c r="D249" s="48" t="s">
        <v>5</v>
      </c>
      <c r="E249" s="76">
        <v>31.200000000000003</v>
      </c>
      <c r="F249" s="49"/>
      <c r="G249" s="50">
        <f t="shared" si="14"/>
        <v>0</v>
      </c>
      <c r="H249" s="51"/>
    </row>
    <row r="250" spans="1:8" ht="12.75">
      <c r="A250" s="73" t="s">
        <v>705</v>
      </c>
      <c r="B250" s="63" t="s">
        <v>425</v>
      </c>
      <c r="C250" s="65" t="s">
        <v>151</v>
      </c>
      <c r="D250" s="48" t="s">
        <v>0</v>
      </c>
      <c r="E250" s="76">
        <v>2</v>
      </c>
      <c r="F250" s="49"/>
      <c r="G250" s="50">
        <f t="shared" si="14"/>
        <v>0</v>
      </c>
      <c r="H250" s="51"/>
    </row>
    <row r="251" spans="1:8" ht="12.75">
      <c r="A251" s="73" t="s">
        <v>706</v>
      </c>
      <c r="B251" s="63" t="s">
        <v>464</v>
      </c>
      <c r="C251" s="65" t="s">
        <v>184</v>
      </c>
      <c r="D251" s="48" t="s">
        <v>0</v>
      </c>
      <c r="E251" s="76">
        <v>2</v>
      </c>
      <c r="F251" s="49"/>
      <c r="G251" s="50">
        <f t="shared" si="14"/>
        <v>0</v>
      </c>
      <c r="H251" s="51"/>
    </row>
    <row r="252" spans="1:8" ht="12.75">
      <c r="A252" s="73" t="s">
        <v>707</v>
      </c>
      <c r="B252" s="63" t="s">
        <v>434</v>
      </c>
      <c r="C252" s="65" t="s">
        <v>160</v>
      </c>
      <c r="D252" s="48" t="s">
        <v>0</v>
      </c>
      <c r="E252" s="76">
        <v>11</v>
      </c>
      <c r="F252" s="49"/>
      <c r="G252" s="50">
        <f>ROUND(E252*F252,2)</f>
        <v>0</v>
      </c>
      <c r="H252" s="51"/>
    </row>
    <row r="253" spans="1:8" ht="25.5">
      <c r="A253" s="73" t="s">
        <v>708</v>
      </c>
      <c r="B253" s="63" t="s">
        <v>469</v>
      </c>
      <c r="C253" s="65" t="s">
        <v>188</v>
      </c>
      <c r="D253" s="48" t="s">
        <v>0</v>
      </c>
      <c r="E253" s="76">
        <v>4</v>
      </c>
      <c r="F253" s="49"/>
      <c r="G253" s="50">
        <f aca="true" t="shared" si="16" ref="G253:G263">ROUND(E253*F253,2)</f>
        <v>0</v>
      </c>
      <c r="H253" s="51"/>
    </row>
    <row r="254" spans="1:8" ht="12.75">
      <c r="A254" s="73" t="s">
        <v>709</v>
      </c>
      <c r="B254" s="63" t="s">
        <v>435</v>
      </c>
      <c r="C254" s="65" t="s">
        <v>525</v>
      </c>
      <c r="D254" s="48" t="s">
        <v>0</v>
      </c>
      <c r="E254" s="76">
        <v>2</v>
      </c>
      <c r="F254" s="49"/>
      <c r="G254" s="50">
        <f>ROUND(E254*F254,2)</f>
        <v>0</v>
      </c>
      <c r="H254" s="51"/>
    </row>
    <row r="255" spans="1:8" ht="38.25">
      <c r="A255" s="73" t="s">
        <v>710</v>
      </c>
      <c r="B255" s="63" t="s">
        <v>471</v>
      </c>
      <c r="C255" s="65" t="s">
        <v>190</v>
      </c>
      <c r="D255" s="48" t="s">
        <v>0</v>
      </c>
      <c r="E255" s="76">
        <v>16</v>
      </c>
      <c r="F255" s="49"/>
      <c r="G255" s="50">
        <f t="shared" si="16"/>
        <v>0</v>
      </c>
      <c r="H255" s="51"/>
    </row>
    <row r="256" spans="1:8" ht="12.75">
      <c r="A256" s="73" t="s">
        <v>711</v>
      </c>
      <c r="B256" s="63" t="s">
        <v>472</v>
      </c>
      <c r="C256" s="65" t="s">
        <v>191</v>
      </c>
      <c r="D256" s="48" t="s">
        <v>0</v>
      </c>
      <c r="E256" s="76">
        <v>4</v>
      </c>
      <c r="F256" s="49"/>
      <c r="G256" s="50">
        <f t="shared" si="16"/>
        <v>0</v>
      </c>
      <c r="H256" s="51"/>
    </row>
    <row r="257" spans="1:8" ht="12.75">
      <c r="A257" s="73" t="s">
        <v>833</v>
      </c>
      <c r="B257" s="63" t="s">
        <v>470</v>
      </c>
      <c r="C257" s="65" t="s">
        <v>189</v>
      </c>
      <c r="D257" s="48" t="s">
        <v>0</v>
      </c>
      <c r="E257" s="76">
        <v>4</v>
      </c>
      <c r="F257" s="49"/>
      <c r="G257" s="50">
        <f t="shared" si="16"/>
        <v>0</v>
      </c>
      <c r="H257" s="51"/>
    </row>
    <row r="258" spans="1:8" ht="12.75">
      <c r="A258" s="73" t="s">
        <v>884</v>
      </c>
      <c r="B258" s="52" t="s">
        <v>465</v>
      </c>
      <c r="C258" s="65" t="s">
        <v>1131</v>
      </c>
      <c r="D258" s="48" t="s">
        <v>0</v>
      </c>
      <c r="E258" s="76">
        <v>8</v>
      </c>
      <c r="F258" s="49"/>
      <c r="G258" s="50">
        <f t="shared" si="16"/>
        <v>0</v>
      </c>
      <c r="H258" s="51"/>
    </row>
    <row r="259" spans="1:8" ht="25.5">
      <c r="A259" s="73" t="s">
        <v>885</v>
      </c>
      <c r="B259" s="52" t="s">
        <v>430</v>
      </c>
      <c r="C259" s="65" t="s">
        <v>156</v>
      </c>
      <c r="D259" s="48" t="s">
        <v>0</v>
      </c>
      <c r="E259" s="76">
        <v>3</v>
      </c>
      <c r="F259" s="49"/>
      <c r="G259" s="50">
        <f t="shared" si="16"/>
        <v>0</v>
      </c>
      <c r="H259" s="51"/>
    </row>
    <row r="260" spans="1:8" ht="12.75">
      <c r="A260" s="73" t="s">
        <v>886</v>
      </c>
      <c r="B260" s="52" t="s">
        <v>432</v>
      </c>
      <c r="C260" s="65" t="s">
        <v>158</v>
      </c>
      <c r="D260" s="48" t="s">
        <v>0</v>
      </c>
      <c r="E260" s="60">
        <v>3</v>
      </c>
      <c r="F260" s="49"/>
      <c r="G260" s="50">
        <f t="shared" si="16"/>
        <v>0</v>
      </c>
      <c r="H260" s="51"/>
    </row>
    <row r="261" spans="1:8" ht="12.75">
      <c r="A261" s="73" t="s">
        <v>887</v>
      </c>
      <c r="B261" s="52" t="s">
        <v>428</v>
      </c>
      <c r="C261" s="65" t="s">
        <v>154</v>
      </c>
      <c r="D261" s="48" t="s">
        <v>4</v>
      </c>
      <c r="E261" s="60">
        <v>6</v>
      </c>
      <c r="F261" s="49"/>
      <c r="G261" s="50">
        <f t="shared" si="16"/>
        <v>0</v>
      </c>
      <c r="H261" s="51"/>
    </row>
    <row r="262" spans="1:8" ht="25.5">
      <c r="A262" s="73" t="s">
        <v>888</v>
      </c>
      <c r="B262" s="52" t="s">
        <v>436</v>
      </c>
      <c r="C262" s="65" t="s">
        <v>161</v>
      </c>
      <c r="D262" s="74" t="s">
        <v>5</v>
      </c>
      <c r="E262" s="60">
        <v>50</v>
      </c>
      <c r="F262" s="75"/>
      <c r="G262" s="38">
        <f t="shared" si="16"/>
        <v>0</v>
      </c>
      <c r="H262" s="51"/>
    </row>
    <row r="263" spans="1:8" ht="25.5">
      <c r="A263" s="73" t="s">
        <v>889</v>
      </c>
      <c r="B263" s="63" t="s">
        <v>454</v>
      </c>
      <c r="C263" s="65" t="s">
        <v>174</v>
      </c>
      <c r="D263" s="74" t="s">
        <v>0</v>
      </c>
      <c r="E263" s="60">
        <v>1</v>
      </c>
      <c r="F263" s="75"/>
      <c r="G263" s="38">
        <f t="shared" si="16"/>
        <v>0</v>
      </c>
      <c r="H263" s="51"/>
    </row>
    <row r="264" spans="1:8" ht="25.5">
      <c r="A264" s="73" t="s">
        <v>890</v>
      </c>
      <c r="B264" s="52" t="s">
        <v>460</v>
      </c>
      <c r="C264" s="65" t="s">
        <v>180</v>
      </c>
      <c r="D264" s="74" t="s">
        <v>0</v>
      </c>
      <c r="E264" s="60">
        <v>3</v>
      </c>
      <c r="F264" s="75"/>
      <c r="G264" s="38">
        <f>ROUND(E264*F264,2)</f>
        <v>0</v>
      </c>
      <c r="H264" s="51"/>
    </row>
    <row r="265" spans="1:8" ht="38.25">
      <c r="A265" s="73" t="s">
        <v>891</v>
      </c>
      <c r="B265" s="63" t="s">
        <v>445</v>
      </c>
      <c r="C265" s="65" t="s">
        <v>170</v>
      </c>
      <c r="D265" s="74" t="s">
        <v>5</v>
      </c>
      <c r="E265" s="60">
        <v>39.6</v>
      </c>
      <c r="F265" s="75"/>
      <c r="G265" s="38">
        <f>ROUND(E265*F265,2)</f>
        <v>0</v>
      </c>
      <c r="H265" s="51"/>
    </row>
    <row r="266" spans="1:8" ht="12.75">
      <c r="A266" s="73" t="s">
        <v>929</v>
      </c>
      <c r="B266" s="52" t="s">
        <v>433</v>
      </c>
      <c r="C266" s="65" t="s">
        <v>159</v>
      </c>
      <c r="D266" s="74" t="s">
        <v>0</v>
      </c>
      <c r="E266" s="60">
        <v>3</v>
      </c>
      <c r="F266" s="75"/>
      <c r="G266" s="38">
        <f>ROUND(E266*F266,2)</f>
        <v>0</v>
      </c>
      <c r="H266" s="51"/>
    </row>
    <row r="267" spans="1:8" ht="25.5">
      <c r="A267" s="73" t="s">
        <v>935</v>
      </c>
      <c r="B267" s="52" t="s">
        <v>528</v>
      </c>
      <c r="C267" s="65" t="s">
        <v>185</v>
      </c>
      <c r="D267" s="74" t="s">
        <v>0</v>
      </c>
      <c r="E267" s="60">
        <v>3</v>
      </c>
      <c r="F267" s="75"/>
      <c r="G267" s="38">
        <f>ROUND(E267*F267,2)</f>
        <v>0</v>
      </c>
      <c r="H267" s="51"/>
    </row>
    <row r="268" spans="1:8" ht="12.75">
      <c r="A268" s="73"/>
      <c r="B268" s="52"/>
      <c r="C268" s="65"/>
      <c r="D268" s="48"/>
      <c r="E268" s="76"/>
      <c r="F268" s="49"/>
      <c r="G268" s="50"/>
      <c r="H268" s="51"/>
    </row>
    <row r="269" spans="1:8" ht="25.5">
      <c r="A269" s="40" t="s">
        <v>590</v>
      </c>
      <c r="B269" s="41"/>
      <c r="C269" s="42" t="s">
        <v>1100</v>
      </c>
      <c r="D269" s="56"/>
      <c r="E269" s="44"/>
      <c r="F269" s="57"/>
      <c r="G269" s="103">
        <f>SUM(G270:G401)</f>
        <v>0</v>
      </c>
      <c r="H269" s="45" t="e">
        <f>G269/$G$417</f>
        <v>#DIV/0!</v>
      </c>
    </row>
    <row r="270" spans="1:8" s="134" customFormat="1" ht="14.25">
      <c r="A270" s="225" t="s">
        <v>620</v>
      </c>
      <c r="B270" s="104"/>
      <c r="C270" s="104" t="s">
        <v>976</v>
      </c>
      <c r="D270" s="105"/>
      <c r="E270" s="106"/>
      <c r="F270" s="107"/>
      <c r="G270" s="108"/>
      <c r="H270" s="109"/>
    </row>
    <row r="271" spans="1:8" s="134" customFormat="1" ht="14.25">
      <c r="A271" s="225" t="s">
        <v>821</v>
      </c>
      <c r="B271" s="110" t="s">
        <v>977</v>
      </c>
      <c r="C271" s="111" t="s">
        <v>978</v>
      </c>
      <c r="D271" s="112" t="s">
        <v>14</v>
      </c>
      <c r="E271" s="113">
        <v>200</v>
      </c>
      <c r="F271" s="114"/>
      <c r="G271" s="115">
        <f>ROUND(E271*F271,2)</f>
        <v>0</v>
      </c>
      <c r="H271" s="109"/>
    </row>
    <row r="272" spans="1:8" s="134" customFormat="1" ht="14.25">
      <c r="A272" s="225" t="s">
        <v>642</v>
      </c>
      <c r="B272" s="104"/>
      <c r="C272" s="104" t="s">
        <v>832</v>
      </c>
      <c r="D272" s="105"/>
      <c r="E272" s="106"/>
      <c r="F272" s="107"/>
      <c r="G272" s="108"/>
      <c r="H272" s="109"/>
    </row>
    <row r="273" spans="1:8" s="134" customFormat="1" ht="38.25">
      <c r="A273" s="225" t="s">
        <v>643</v>
      </c>
      <c r="B273" s="223" t="s">
        <v>1123</v>
      </c>
      <c r="C273" s="111" t="s">
        <v>1111</v>
      </c>
      <c r="D273" s="112" t="s">
        <v>818</v>
      </c>
      <c r="E273" s="113">
        <v>3</v>
      </c>
      <c r="F273" s="224"/>
      <c r="G273" s="115">
        <f aca="true" t="shared" si="17" ref="G273:G320">ROUND(E273*F273,2)</f>
        <v>0</v>
      </c>
      <c r="H273" s="109"/>
    </row>
    <row r="274" spans="1:8" s="134" customFormat="1" ht="25.5">
      <c r="A274" s="225" t="s">
        <v>980</v>
      </c>
      <c r="B274" s="116" t="s">
        <v>479</v>
      </c>
      <c r="C274" s="111" t="s">
        <v>509</v>
      </c>
      <c r="D274" s="112" t="s">
        <v>0</v>
      </c>
      <c r="E274" s="113">
        <v>2</v>
      </c>
      <c r="F274" s="114"/>
      <c r="G274" s="115">
        <f t="shared" si="17"/>
        <v>0</v>
      </c>
      <c r="H274" s="109"/>
    </row>
    <row r="275" spans="1:8" s="134" customFormat="1" ht="25.5">
      <c r="A275" s="225" t="s">
        <v>981</v>
      </c>
      <c r="B275" s="116" t="s">
        <v>507</v>
      </c>
      <c r="C275" s="111" t="s">
        <v>508</v>
      </c>
      <c r="D275" s="112" t="s">
        <v>0</v>
      </c>
      <c r="E275" s="113">
        <v>2</v>
      </c>
      <c r="F275" s="114"/>
      <c r="G275" s="115">
        <f t="shared" si="17"/>
        <v>0</v>
      </c>
      <c r="H275" s="109"/>
    </row>
    <row r="276" spans="1:8" s="134" customFormat="1" ht="38.25">
      <c r="A276" s="225" t="s">
        <v>982</v>
      </c>
      <c r="B276" s="116" t="s">
        <v>480</v>
      </c>
      <c r="C276" s="111" t="s">
        <v>481</v>
      </c>
      <c r="D276" s="112" t="s">
        <v>0</v>
      </c>
      <c r="E276" s="113">
        <v>2</v>
      </c>
      <c r="F276" s="114"/>
      <c r="G276" s="115">
        <f t="shared" si="17"/>
        <v>0</v>
      </c>
      <c r="H276" s="109"/>
    </row>
    <row r="277" spans="1:8" s="134" customFormat="1" ht="25.5">
      <c r="A277" s="225" t="s">
        <v>983</v>
      </c>
      <c r="B277" s="116" t="s">
        <v>505</v>
      </c>
      <c r="C277" s="111" t="s">
        <v>506</v>
      </c>
      <c r="D277" s="112" t="s">
        <v>0</v>
      </c>
      <c r="E277" s="113">
        <v>1</v>
      </c>
      <c r="F277" s="114"/>
      <c r="G277" s="115">
        <f t="shared" si="17"/>
        <v>0</v>
      </c>
      <c r="H277" s="109"/>
    </row>
    <row r="278" spans="1:8" s="134" customFormat="1" ht="25.5">
      <c r="A278" s="225" t="s">
        <v>984</v>
      </c>
      <c r="B278" s="116" t="s">
        <v>483</v>
      </c>
      <c r="C278" s="111" t="s">
        <v>198</v>
      </c>
      <c r="D278" s="112" t="s">
        <v>4</v>
      </c>
      <c r="E278" s="113">
        <v>2.5</v>
      </c>
      <c r="F278" s="114"/>
      <c r="G278" s="115">
        <f t="shared" si="17"/>
        <v>0</v>
      </c>
      <c r="H278" s="109"/>
    </row>
    <row r="279" spans="1:8" s="134" customFormat="1" ht="25.5">
      <c r="A279" s="225" t="s">
        <v>985</v>
      </c>
      <c r="B279" s="116" t="s">
        <v>484</v>
      </c>
      <c r="C279" s="111" t="s">
        <v>199</v>
      </c>
      <c r="D279" s="112" t="s">
        <v>4</v>
      </c>
      <c r="E279" s="113">
        <v>17.5</v>
      </c>
      <c r="F279" s="114"/>
      <c r="G279" s="115">
        <f t="shared" si="17"/>
        <v>0</v>
      </c>
      <c r="H279" s="109"/>
    </row>
    <row r="280" spans="1:8" s="134" customFormat="1" ht="14.25">
      <c r="A280" s="225" t="s">
        <v>986</v>
      </c>
      <c r="B280" s="116" t="s">
        <v>422</v>
      </c>
      <c r="C280" s="111" t="s">
        <v>1130</v>
      </c>
      <c r="D280" s="112" t="s">
        <v>0</v>
      </c>
      <c r="E280" s="113">
        <v>1</v>
      </c>
      <c r="F280" s="114"/>
      <c r="G280" s="115">
        <f t="shared" si="17"/>
        <v>0</v>
      </c>
      <c r="H280" s="109"/>
    </row>
    <row r="281" spans="1:8" s="134" customFormat="1" ht="14.25">
      <c r="A281" s="225" t="s">
        <v>987</v>
      </c>
      <c r="B281" s="104"/>
      <c r="C281" s="104" t="s">
        <v>1104</v>
      </c>
      <c r="D281" s="105"/>
      <c r="E281" s="106"/>
      <c r="F281" s="107"/>
      <c r="G281" s="108"/>
      <c r="H281" s="109"/>
    </row>
    <row r="282" spans="1:8" s="134" customFormat="1" ht="14.25">
      <c r="A282" s="225" t="s">
        <v>988</v>
      </c>
      <c r="B282" s="116" t="s">
        <v>482</v>
      </c>
      <c r="C282" s="111" t="s">
        <v>197</v>
      </c>
      <c r="D282" s="112" t="s">
        <v>26</v>
      </c>
      <c r="E282" s="113">
        <v>13660</v>
      </c>
      <c r="F282" s="114"/>
      <c r="G282" s="115">
        <f t="shared" si="17"/>
        <v>0</v>
      </c>
      <c r="H282" s="109"/>
    </row>
    <row r="283" spans="1:8" s="134" customFormat="1" ht="14.25">
      <c r="A283" s="225" t="s">
        <v>989</v>
      </c>
      <c r="B283" s="84" t="s">
        <v>1134</v>
      </c>
      <c r="C283" s="85" t="s">
        <v>1135</v>
      </c>
      <c r="D283" s="86" t="s">
        <v>6</v>
      </c>
      <c r="E283" s="87">
        <v>2950</v>
      </c>
      <c r="F283" s="88"/>
      <c r="G283" s="50">
        <f t="shared" si="17"/>
        <v>0</v>
      </c>
      <c r="H283" s="109"/>
    </row>
    <row r="284" spans="1:8" s="134" customFormat="1" ht="14.25">
      <c r="A284" s="225" t="s">
        <v>990</v>
      </c>
      <c r="B284" s="116" t="s">
        <v>315</v>
      </c>
      <c r="C284" s="111" t="s">
        <v>71</v>
      </c>
      <c r="D284" s="112" t="s">
        <v>4</v>
      </c>
      <c r="E284" s="113">
        <v>2250</v>
      </c>
      <c r="F284" s="114"/>
      <c r="G284" s="115">
        <f t="shared" si="17"/>
        <v>0</v>
      </c>
      <c r="H284" s="109"/>
    </row>
    <row r="285" spans="1:8" s="134" customFormat="1" ht="14.25">
      <c r="A285" s="225" t="s">
        <v>991</v>
      </c>
      <c r="B285" s="116" t="s">
        <v>318</v>
      </c>
      <c r="C285" s="111" t="s">
        <v>72</v>
      </c>
      <c r="D285" s="112" t="s">
        <v>4</v>
      </c>
      <c r="E285" s="113">
        <v>2250</v>
      </c>
      <c r="F285" s="114"/>
      <c r="G285" s="115">
        <f t="shared" si="17"/>
        <v>0</v>
      </c>
      <c r="H285" s="109"/>
    </row>
    <row r="286" spans="1:8" s="134" customFormat="1" ht="38.25">
      <c r="A286" s="225" t="s">
        <v>992</v>
      </c>
      <c r="B286" s="116" t="s">
        <v>446</v>
      </c>
      <c r="C286" s="111" t="s">
        <v>171</v>
      </c>
      <c r="D286" s="112" t="s">
        <v>5</v>
      </c>
      <c r="E286" s="113">
        <v>10</v>
      </c>
      <c r="F286" s="114"/>
      <c r="G286" s="115">
        <f t="shared" si="17"/>
        <v>0</v>
      </c>
      <c r="H286" s="109"/>
    </row>
    <row r="287" spans="1:8" s="134" customFormat="1" ht="14.25">
      <c r="A287" s="225" t="s">
        <v>993</v>
      </c>
      <c r="B287" s="116" t="s">
        <v>496</v>
      </c>
      <c r="C287" s="111" t="s">
        <v>497</v>
      </c>
      <c r="D287" s="112" t="s">
        <v>5</v>
      </c>
      <c r="E287" s="113">
        <v>15</v>
      </c>
      <c r="F287" s="114"/>
      <c r="G287" s="115">
        <f t="shared" si="17"/>
        <v>0</v>
      </c>
      <c r="H287" s="109"/>
    </row>
    <row r="288" spans="1:8" s="134" customFormat="1" ht="14.25">
      <c r="A288" s="225" t="s">
        <v>994</v>
      </c>
      <c r="B288" s="116" t="s">
        <v>498</v>
      </c>
      <c r="C288" s="111" t="s">
        <v>499</v>
      </c>
      <c r="D288" s="112" t="s">
        <v>5</v>
      </c>
      <c r="E288" s="113">
        <v>50</v>
      </c>
      <c r="F288" s="114"/>
      <c r="G288" s="115">
        <f t="shared" si="17"/>
        <v>0</v>
      </c>
      <c r="H288" s="109"/>
    </row>
    <row r="289" spans="1:8" s="134" customFormat="1" ht="14.25">
      <c r="A289" s="225" t="s">
        <v>995</v>
      </c>
      <c r="B289" s="116" t="s">
        <v>500</v>
      </c>
      <c r="C289" s="111" t="s">
        <v>501</v>
      </c>
      <c r="D289" s="112" t="s">
        <v>5</v>
      </c>
      <c r="E289" s="113">
        <v>20</v>
      </c>
      <c r="F289" s="114"/>
      <c r="G289" s="115">
        <f t="shared" si="17"/>
        <v>0</v>
      </c>
      <c r="H289" s="109"/>
    </row>
    <row r="290" spans="1:8" s="134" customFormat="1" ht="14.25">
      <c r="A290" s="225" t="s">
        <v>996</v>
      </c>
      <c r="B290" s="104"/>
      <c r="C290" s="104" t="s">
        <v>1105</v>
      </c>
      <c r="D290" s="105"/>
      <c r="E290" s="106"/>
      <c r="F290" s="107"/>
      <c r="G290" s="108"/>
      <c r="H290" s="109"/>
    </row>
    <row r="291" spans="1:8" s="134" customFormat="1" ht="38.25">
      <c r="A291" s="225" t="s">
        <v>997</v>
      </c>
      <c r="B291" s="116" t="s">
        <v>338</v>
      </c>
      <c r="C291" s="111" t="s">
        <v>90</v>
      </c>
      <c r="D291" s="112" t="s">
        <v>0</v>
      </c>
      <c r="E291" s="113">
        <v>1</v>
      </c>
      <c r="F291" s="114"/>
      <c r="G291" s="115">
        <f t="shared" si="17"/>
        <v>0</v>
      </c>
      <c r="H291" s="109"/>
    </row>
    <row r="292" spans="1:8" s="134" customFormat="1" ht="38.25">
      <c r="A292" s="225" t="s">
        <v>998</v>
      </c>
      <c r="B292" s="116" t="s">
        <v>345</v>
      </c>
      <c r="C292" s="111" t="s">
        <v>97</v>
      </c>
      <c r="D292" s="112" t="s">
        <v>0</v>
      </c>
      <c r="E292" s="113">
        <v>1</v>
      </c>
      <c r="F292" s="114"/>
      <c r="G292" s="115">
        <f t="shared" si="17"/>
        <v>0</v>
      </c>
      <c r="H292" s="109"/>
    </row>
    <row r="293" spans="1:8" s="134" customFormat="1" ht="25.5">
      <c r="A293" s="225" t="s">
        <v>999</v>
      </c>
      <c r="B293" s="116" t="s">
        <v>343</v>
      </c>
      <c r="C293" s="111" t="s">
        <v>95</v>
      </c>
      <c r="D293" s="112" t="s">
        <v>0</v>
      </c>
      <c r="E293" s="113">
        <v>2</v>
      </c>
      <c r="F293" s="114"/>
      <c r="G293" s="115">
        <f t="shared" si="17"/>
        <v>0</v>
      </c>
      <c r="H293" s="109"/>
    </row>
    <row r="294" spans="1:8" s="134" customFormat="1" ht="14.25">
      <c r="A294" s="225" t="s">
        <v>1000</v>
      </c>
      <c r="B294" s="116" t="s">
        <v>341</v>
      </c>
      <c r="C294" s="111" t="s">
        <v>93</v>
      </c>
      <c r="D294" s="112" t="s">
        <v>0</v>
      </c>
      <c r="E294" s="113">
        <v>2</v>
      </c>
      <c r="F294" s="114"/>
      <c r="G294" s="115">
        <f t="shared" si="17"/>
        <v>0</v>
      </c>
      <c r="H294" s="109"/>
    </row>
    <row r="295" spans="1:8" s="134" customFormat="1" ht="25.5">
      <c r="A295" s="225" t="s">
        <v>1001</v>
      </c>
      <c r="B295" s="116" t="s">
        <v>346</v>
      </c>
      <c r="C295" s="111" t="s">
        <v>98</v>
      </c>
      <c r="D295" s="112" t="s">
        <v>0</v>
      </c>
      <c r="E295" s="113">
        <v>2</v>
      </c>
      <c r="F295" s="114"/>
      <c r="G295" s="115">
        <f t="shared" si="17"/>
        <v>0</v>
      </c>
      <c r="H295" s="109"/>
    </row>
    <row r="296" spans="1:8" s="134" customFormat="1" ht="25.5">
      <c r="A296" s="225" t="s">
        <v>1002</v>
      </c>
      <c r="B296" s="116" t="s">
        <v>342</v>
      </c>
      <c r="C296" s="111" t="s">
        <v>94</v>
      </c>
      <c r="D296" s="112" t="s">
        <v>0</v>
      </c>
      <c r="E296" s="113">
        <v>2</v>
      </c>
      <c r="F296" s="114"/>
      <c r="G296" s="115">
        <f t="shared" si="17"/>
        <v>0</v>
      </c>
      <c r="H296" s="109"/>
    </row>
    <row r="297" spans="1:8" s="134" customFormat="1" ht="14.25">
      <c r="A297" s="225" t="s">
        <v>1003</v>
      </c>
      <c r="B297" s="116" t="s">
        <v>405</v>
      </c>
      <c r="C297" s="111" t="s">
        <v>523</v>
      </c>
      <c r="D297" s="112" t="s">
        <v>0</v>
      </c>
      <c r="E297" s="113">
        <v>3</v>
      </c>
      <c r="F297" s="114"/>
      <c r="G297" s="115">
        <f t="shared" si="17"/>
        <v>0</v>
      </c>
      <c r="H297" s="109"/>
    </row>
    <row r="298" spans="1:8" s="134" customFormat="1" ht="14.25">
      <c r="A298" s="225" t="s">
        <v>1004</v>
      </c>
      <c r="B298" s="116" t="s">
        <v>404</v>
      </c>
      <c r="C298" s="111" t="s">
        <v>136</v>
      </c>
      <c r="D298" s="112" t="s">
        <v>0</v>
      </c>
      <c r="E298" s="113">
        <v>2</v>
      </c>
      <c r="F298" s="114"/>
      <c r="G298" s="115">
        <f t="shared" si="17"/>
        <v>0</v>
      </c>
      <c r="H298" s="109"/>
    </row>
    <row r="299" spans="1:8" s="134" customFormat="1" ht="14.25">
      <c r="A299" s="225" t="s">
        <v>1005</v>
      </c>
      <c r="B299" s="116" t="s">
        <v>403</v>
      </c>
      <c r="C299" s="111" t="s">
        <v>135</v>
      </c>
      <c r="D299" s="112" t="s">
        <v>0</v>
      </c>
      <c r="E299" s="113">
        <v>1</v>
      </c>
      <c r="F299" s="114"/>
      <c r="G299" s="115">
        <f t="shared" si="17"/>
        <v>0</v>
      </c>
      <c r="H299" s="109"/>
    </row>
    <row r="300" spans="1:8" s="134" customFormat="1" ht="14.25">
      <c r="A300" s="225" t="s">
        <v>1006</v>
      </c>
      <c r="B300" s="116" t="s">
        <v>737</v>
      </c>
      <c r="C300" s="111" t="s">
        <v>738</v>
      </c>
      <c r="D300" s="112" t="s">
        <v>0</v>
      </c>
      <c r="E300" s="113">
        <v>1</v>
      </c>
      <c r="F300" s="114"/>
      <c r="G300" s="115">
        <f t="shared" si="17"/>
        <v>0</v>
      </c>
      <c r="H300" s="109"/>
    </row>
    <row r="301" spans="1:8" s="134" customFormat="1" ht="14.25">
      <c r="A301" s="225" t="s">
        <v>1007</v>
      </c>
      <c r="B301" s="117" t="s">
        <v>407</v>
      </c>
      <c r="C301" s="111" t="s">
        <v>137</v>
      </c>
      <c r="D301" s="112" t="s">
        <v>0</v>
      </c>
      <c r="E301" s="113">
        <v>2</v>
      </c>
      <c r="F301" s="114"/>
      <c r="G301" s="115">
        <f t="shared" si="17"/>
        <v>0</v>
      </c>
      <c r="H301" s="109"/>
    </row>
    <row r="302" spans="1:8" s="134" customFormat="1" ht="14.25">
      <c r="A302" s="225" t="s">
        <v>1008</v>
      </c>
      <c r="B302" s="117" t="s">
        <v>406</v>
      </c>
      <c r="C302" s="111" t="s">
        <v>524</v>
      </c>
      <c r="D302" s="112" t="s">
        <v>0</v>
      </c>
      <c r="E302" s="113">
        <v>2</v>
      </c>
      <c r="F302" s="114"/>
      <c r="G302" s="115">
        <f t="shared" si="17"/>
        <v>0</v>
      </c>
      <c r="H302" s="109"/>
    </row>
    <row r="303" spans="1:8" s="134" customFormat="1" ht="14.25">
      <c r="A303" s="225" t="s">
        <v>1009</v>
      </c>
      <c r="B303" s="117" t="s">
        <v>408</v>
      </c>
      <c r="C303" s="111" t="s">
        <v>851</v>
      </c>
      <c r="D303" s="112" t="s">
        <v>0</v>
      </c>
      <c r="E303" s="113">
        <v>3</v>
      </c>
      <c r="F303" s="114"/>
      <c r="G303" s="115">
        <f t="shared" si="17"/>
        <v>0</v>
      </c>
      <c r="H303" s="109"/>
    </row>
    <row r="304" spans="1:8" s="134" customFormat="1" ht="25.5">
      <c r="A304" s="225" t="s">
        <v>1010</v>
      </c>
      <c r="B304" s="117" t="s">
        <v>357</v>
      </c>
      <c r="C304" s="111" t="s">
        <v>107</v>
      </c>
      <c r="D304" s="112" t="s">
        <v>0</v>
      </c>
      <c r="E304" s="113">
        <v>1</v>
      </c>
      <c r="F304" s="114"/>
      <c r="G304" s="115">
        <f t="shared" si="17"/>
        <v>0</v>
      </c>
      <c r="H304" s="109"/>
    </row>
    <row r="305" spans="1:8" s="134" customFormat="1" ht="14.25">
      <c r="A305" s="225" t="s">
        <v>1011</v>
      </c>
      <c r="B305" s="117" t="s">
        <v>409</v>
      </c>
      <c r="C305" s="111" t="s">
        <v>138</v>
      </c>
      <c r="D305" s="112" t="s">
        <v>0</v>
      </c>
      <c r="E305" s="113">
        <v>2</v>
      </c>
      <c r="F305" s="114"/>
      <c r="G305" s="115">
        <f t="shared" si="17"/>
        <v>0</v>
      </c>
      <c r="H305" s="109"/>
    </row>
    <row r="306" spans="1:8" s="134" customFormat="1" ht="14.25">
      <c r="A306" s="225" t="s">
        <v>1012</v>
      </c>
      <c r="B306" s="117" t="s">
        <v>411</v>
      </c>
      <c r="C306" s="111" t="s">
        <v>139</v>
      </c>
      <c r="D306" s="112" t="s">
        <v>0</v>
      </c>
      <c r="E306" s="113">
        <v>2</v>
      </c>
      <c r="F306" s="114"/>
      <c r="G306" s="115">
        <f t="shared" si="17"/>
        <v>0</v>
      </c>
      <c r="H306" s="109"/>
    </row>
    <row r="307" spans="1:8" s="134" customFormat="1" ht="38.25">
      <c r="A307" s="225" t="s">
        <v>1013</v>
      </c>
      <c r="B307" s="117" t="s">
        <v>410</v>
      </c>
      <c r="C307" s="111" t="s">
        <v>852</v>
      </c>
      <c r="D307" s="112" t="s">
        <v>0</v>
      </c>
      <c r="E307" s="113">
        <v>1</v>
      </c>
      <c r="F307" s="114"/>
      <c r="G307" s="115">
        <f t="shared" si="17"/>
        <v>0</v>
      </c>
      <c r="H307" s="109"/>
    </row>
    <row r="308" spans="1:8" s="134" customFormat="1" ht="38.25">
      <c r="A308" s="225" t="s">
        <v>1014</v>
      </c>
      <c r="B308" s="117" t="s">
        <v>412</v>
      </c>
      <c r="C308" s="111" t="s">
        <v>140</v>
      </c>
      <c r="D308" s="112" t="s">
        <v>0</v>
      </c>
      <c r="E308" s="113">
        <v>1</v>
      </c>
      <c r="F308" s="114"/>
      <c r="G308" s="115">
        <f t="shared" si="17"/>
        <v>0</v>
      </c>
      <c r="H308" s="109"/>
    </row>
    <row r="309" spans="1:8" s="134" customFormat="1" ht="14.25">
      <c r="A309" s="225" t="s">
        <v>1015</v>
      </c>
      <c r="B309" s="117" t="s">
        <v>351</v>
      </c>
      <c r="C309" s="111" t="s">
        <v>102</v>
      </c>
      <c r="D309" s="112" t="s">
        <v>0</v>
      </c>
      <c r="E309" s="113">
        <v>3</v>
      </c>
      <c r="F309" s="114"/>
      <c r="G309" s="115">
        <f t="shared" si="17"/>
        <v>0</v>
      </c>
      <c r="H309" s="109"/>
    </row>
    <row r="310" spans="1:8" s="134" customFormat="1" ht="14.25">
      <c r="A310" s="225" t="s">
        <v>1016</v>
      </c>
      <c r="B310" s="117" t="s">
        <v>413</v>
      </c>
      <c r="C310" s="111" t="s">
        <v>141</v>
      </c>
      <c r="D310" s="112" t="s">
        <v>0</v>
      </c>
      <c r="E310" s="113">
        <v>4</v>
      </c>
      <c r="F310" s="114"/>
      <c r="G310" s="115">
        <f t="shared" si="17"/>
        <v>0</v>
      </c>
      <c r="H310" s="109"/>
    </row>
    <row r="311" spans="1:8" s="134" customFormat="1" ht="14.25">
      <c r="A311" s="225" t="s">
        <v>1017</v>
      </c>
      <c r="B311" s="117" t="s">
        <v>414</v>
      </c>
      <c r="C311" s="111" t="s">
        <v>142</v>
      </c>
      <c r="D311" s="112" t="s">
        <v>0</v>
      </c>
      <c r="E311" s="113">
        <v>4</v>
      </c>
      <c r="F311" s="114"/>
      <c r="G311" s="115">
        <f t="shared" si="17"/>
        <v>0</v>
      </c>
      <c r="H311" s="109"/>
    </row>
    <row r="312" spans="1:8" s="134" customFormat="1" ht="14.25">
      <c r="A312" s="225" t="s">
        <v>1018</v>
      </c>
      <c r="B312" s="117" t="s">
        <v>422</v>
      </c>
      <c r="C312" s="111" t="s">
        <v>1130</v>
      </c>
      <c r="D312" s="112" t="s">
        <v>0</v>
      </c>
      <c r="E312" s="113">
        <v>1</v>
      </c>
      <c r="F312" s="114"/>
      <c r="G312" s="115">
        <f t="shared" si="17"/>
        <v>0</v>
      </c>
      <c r="H312" s="109"/>
    </row>
    <row r="313" spans="1:8" s="134" customFormat="1" ht="14.25">
      <c r="A313" s="225" t="s">
        <v>1019</v>
      </c>
      <c r="B313" s="117" t="s">
        <v>353</v>
      </c>
      <c r="C313" s="111" t="s">
        <v>519</v>
      </c>
      <c r="D313" s="112" t="s">
        <v>0</v>
      </c>
      <c r="E313" s="113">
        <v>2</v>
      </c>
      <c r="F313" s="114"/>
      <c r="G313" s="115">
        <f t="shared" si="17"/>
        <v>0</v>
      </c>
      <c r="H313" s="109"/>
    </row>
    <row r="314" spans="1:8" s="134" customFormat="1" ht="14.25">
      <c r="A314" s="225" t="s">
        <v>1020</v>
      </c>
      <c r="B314" s="117" t="s">
        <v>340</v>
      </c>
      <c r="C314" s="111" t="s">
        <v>92</v>
      </c>
      <c r="D314" s="112" t="s">
        <v>26</v>
      </c>
      <c r="E314" s="113">
        <v>2</v>
      </c>
      <c r="F314" s="114"/>
      <c r="G314" s="115">
        <f t="shared" si="17"/>
        <v>0</v>
      </c>
      <c r="H314" s="109"/>
    </row>
    <row r="315" spans="1:8" s="134" customFormat="1" ht="14.25">
      <c r="A315" s="225" t="s">
        <v>1021</v>
      </c>
      <c r="B315" s="117" t="s">
        <v>352</v>
      </c>
      <c r="C315" s="111" t="s">
        <v>103</v>
      </c>
      <c r="D315" s="112" t="s">
        <v>0</v>
      </c>
      <c r="E315" s="113">
        <v>4</v>
      </c>
      <c r="F315" s="114"/>
      <c r="G315" s="115">
        <f t="shared" si="17"/>
        <v>0</v>
      </c>
      <c r="H315" s="109"/>
    </row>
    <row r="316" spans="1:8" s="134" customFormat="1" ht="25.5">
      <c r="A316" s="225" t="s">
        <v>1022</v>
      </c>
      <c r="B316" s="117" t="s">
        <v>377</v>
      </c>
      <c r="C316" s="111" t="s">
        <v>117</v>
      </c>
      <c r="D316" s="112" t="s">
        <v>5</v>
      </c>
      <c r="E316" s="113">
        <v>2</v>
      </c>
      <c r="F316" s="114"/>
      <c r="G316" s="115">
        <f t="shared" si="17"/>
        <v>0</v>
      </c>
      <c r="H316" s="109"/>
    </row>
    <row r="317" spans="1:8" s="134" customFormat="1" ht="25.5">
      <c r="A317" s="225" t="s">
        <v>1023</v>
      </c>
      <c r="B317" s="117" t="s">
        <v>356</v>
      </c>
      <c r="C317" s="111" t="s">
        <v>106</v>
      </c>
      <c r="D317" s="112" t="s">
        <v>0</v>
      </c>
      <c r="E317" s="113">
        <v>2</v>
      </c>
      <c r="F317" s="114"/>
      <c r="G317" s="115">
        <f t="shared" si="17"/>
        <v>0</v>
      </c>
      <c r="H317" s="109"/>
    </row>
    <row r="318" spans="1:8" s="134" customFormat="1" ht="14.25">
      <c r="A318" s="225" t="s">
        <v>1024</v>
      </c>
      <c r="B318" s="104"/>
      <c r="C318" s="104" t="s">
        <v>1106</v>
      </c>
      <c r="D318" s="105"/>
      <c r="E318" s="106"/>
      <c r="F318" s="107"/>
      <c r="G318" s="108"/>
      <c r="H318" s="109"/>
    </row>
    <row r="319" spans="1:8" s="134" customFormat="1" ht="38.25">
      <c r="A319" s="225" t="s">
        <v>1025</v>
      </c>
      <c r="B319" s="117" t="s">
        <v>338</v>
      </c>
      <c r="C319" s="111" t="s">
        <v>90</v>
      </c>
      <c r="D319" s="112" t="s">
        <v>0</v>
      </c>
      <c r="E319" s="113">
        <v>1</v>
      </c>
      <c r="F319" s="114"/>
      <c r="G319" s="115">
        <f t="shared" si="17"/>
        <v>0</v>
      </c>
      <c r="H319" s="109"/>
    </row>
    <row r="320" spans="1:8" s="134" customFormat="1" ht="25.5">
      <c r="A320" s="225" t="s">
        <v>1026</v>
      </c>
      <c r="B320" s="117" t="s">
        <v>342</v>
      </c>
      <c r="C320" s="111" t="s">
        <v>94</v>
      </c>
      <c r="D320" s="112" t="s">
        <v>0</v>
      </c>
      <c r="E320" s="113">
        <v>1</v>
      </c>
      <c r="F320" s="114"/>
      <c r="G320" s="115">
        <f t="shared" si="17"/>
        <v>0</v>
      </c>
      <c r="H320" s="109"/>
    </row>
    <row r="321" spans="1:8" s="134" customFormat="1" ht="25.5">
      <c r="A321" s="225" t="s">
        <v>1027</v>
      </c>
      <c r="B321" s="117" t="s">
        <v>346</v>
      </c>
      <c r="C321" s="111" t="s">
        <v>98</v>
      </c>
      <c r="D321" s="112" t="s">
        <v>0</v>
      </c>
      <c r="E321" s="113">
        <v>1</v>
      </c>
      <c r="F321" s="114"/>
      <c r="G321" s="115">
        <f>ROUND(E321*F321,2)</f>
        <v>0</v>
      </c>
      <c r="H321" s="109"/>
    </row>
    <row r="322" spans="1:8" s="134" customFormat="1" ht="14.25">
      <c r="A322" s="225" t="s">
        <v>1028</v>
      </c>
      <c r="B322" s="117" t="s">
        <v>405</v>
      </c>
      <c r="C322" s="111" t="s">
        <v>523</v>
      </c>
      <c r="D322" s="112" t="s">
        <v>0</v>
      </c>
      <c r="E322" s="113">
        <v>1</v>
      </c>
      <c r="F322" s="114"/>
      <c r="G322" s="115">
        <f aca="true" t="shared" si="18" ref="G322:G356">ROUND(E322*F322,2)</f>
        <v>0</v>
      </c>
      <c r="H322" s="109"/>
    </row>
    <row r="323" spans="1:8" s="134" customFormat="1" ht="14.25">
      <c r="A323" s="225" t="s">
        <v>1029</v>
      </c>
      <c r="B323" s="117" t="s">
        <v>404</v>
      </c>
      <c r="C323" s="111" t="s">
        <v>136</v>
      </c>
      <c r="D323" s="112" t="s">
        <v>0</v>
      </c>
      <c r="E323" s="113">
        <v>2</v>
      </c>
      <c r="F323" s="114"/>
      <c r="G323" s="115">
        <f t="shared" si="18"/>
        <v>0</v>
      </c>
      <c r="H323" s="109"/>
    </row>
    <row r="324" spans="1:8" s="134" customFormat="1" ht="25.5">
      <c r="A324" s="225" t="s">
        <v>1030</v>
      </c>
      <c r="B324" s="117" t="s">
        <v>355</v>
      </c>
      <c r="C324" s="111" t="s">
        <v>105</v>
      </c>
      <c r="D324" s="112" t="s">
        <v>0</v>
      </c>
      <c r="E324" s="113">
        <v>1</v>
      </c>
      <c r="F324" s="114"/>
      <c r="G324" s="115">
        <f t="shared" si="18"/>
        <v>0</v>
      </c>
      <c r="H324" s="109"/>
    </row>
    <row r="325" spans="1:8" s="134" customFormat="1" ht="14.25">
      <c r="A325" s="225" t="s">
        <v>1031</v>
      </c>
      <c r="B325" s="117" t="s">
        <v>403</v>
      </c>
      <c r="C325" s="111" t="s">
        <v>135</v>
      </c>
      <c r="D325" s="112" t="s">
        <v>0</v>
      </c>
      <c r="E325" s="113">
        <v>1</v>
      </c>
      <c r="F325" s="114"/>
      <c r="G325" s="115">
        <f t="shared" si="18"/>
        <v>0</v>
      </c>
      <c r="H325" s="109"/>
    </row>
    <row r="326" spans="1:8" s="134" customFormat="1" ht="14.25">
      <c r="A326" s="225" t="s">
        <v>1032</v>
      </c>
      <c r="B326" s="117" t="s">
        <v>407</v>
      </c>
      <c r="C326" s="111" t="s">
        <v>137</v>
      </c>
      <c r="D326" s="112" t="s">
        <v>0</v>
      </c>
      <c r="E326" s="113">
        <v>1</v>
      </c>
      <c r="F326" s="114"/>
      <c r="G326" s="115">
        <f t="shared" si="18"/>
        <v>0</v>
      </c>
      <c r="H326" s="109"/>
    </row>
    <row r="327" spans="1:8" s="134" customFormat="1" ht="25.5">
      <c r="A327" s="225" t="s">
        <v>1033</v>
      </c>
      <c r="B327" s="117" t="s">
        <v>357</v>
      </c>
      <c r="C327" s="111" t="s">
        <v>107</v>
      </c>
      <c r="D327" s="112" t="s">
        <v>0</v>
      </c>
      <c r="E327" s="113">
        <v>1</v>
      </c>
      <c r="F327" s="114"/>
      <c r="G327" s="115">
        <f t="shared" si="18"/>
        <v>0</v>
      </c>
      <c r="H327" s="109"/>
    </row>
    <row r="328" spans="1:8" s="134" customFormat="1" ht="14.25">
      <c r="A328" s="225" t="s">
        <v>1034</v>
      </c>
      <c r="B328" s="117" t="s">
        <v>413</v>
      </c>
      <c r="C328" s="111" t="s">
        <v>141</v>
      </c>
      <c r="D328" s="112" t="s">
        <v>0</v>
      </c>
      <c r="E328" s="113">
        <v>1</v>
      </c>
      <c r="F328" s="114"/>
      <c r="G328" s="115">
        <f t="shared" si="18"/>
        <v>0</v>
      </c>
      <c r="H328" s="109"/>
    </row>
    <row r="329" spans="1:8" s="134" customFormat="1" ht="14.25">
      <c r="A329" s="225" t="s">
        <v>1035</v>
      </c>
      <c r="B329" s="117" t="s">
        <v>414</v>
      </c>
      <c r="C329" s="111" t="s">
        <v>142</v>
      </c>
      <c r="D329" s="112" t="s">
        <v>0</v>
      </c>
      <c r="E329" s="113">
        <v>1</v>
      </c>
      <c r="F329" s="114"/>
      <c r="G329" s="115">
        <f t="shared" si="18"/>
        <v>0</v>
      </c>
      <c r="H329" s="109"/>
    </row>
    <row r="330" spans="1:8" s="134" customFormat="1" ht="14.25">
      <c r="A330" s="225" t="s">
        <v>1036</v>
      </c>
      <c r="B330" s="117" t="s">
        <v>353</v>
      </c>
      <c r="C330" s="111" t="s">
        <v>519</v>
      </c>
      <c r="D330" s="112" t="s">
        <v>0</v>
      </c>
      <c r="E330" s="113">
        <v>1</v>
      </c>
      <c r="F330" s="114"/>
      <c r="G330" s="115">
        <f t="shared" si="18"/>
        <v>0</v>
      </c>
      <c r="H330" s="109"/>
    </row>
    <row r="331" spans="1:8" s="134" customFormat="1" ht="14.25">
      <c r="A331" s="225" t="s">
        <v>1037</v>
      </c>
      <c r="B331" s="117" t="s">
        <v>340</v>
      </c>
      <c r="C331" s="111" t="s">
        <v>92</v>
      </c>
      <c r="D331" s="112" t="s">
        <v>26</v>
      </c>
      <c r="E331" s="113">
        <v>3</v>
      </c>
      <c r="F331" s="114"/>
      <c r="G331" s="115">
        <f t="shared" si="18"/>
        <v>0</v>
      </c>
      <c r="H331" s="109"/>
    </row>
    <row r="332" spans="1:8" s="134" customFormat="1" ht="14.25">
      <c r="A332" s="225" t="s">
        <v>1038</v>
      </c>
      <c r="B332" s="117" t="s">
        <v>352</v>
      </c>
      <c r="C332" s="111" t="s">
        <v>103</v>
      </c>
      <c r="D332" s="112" t="s">
        <v>0</v>
      </c>
      <c r="E332" s="113">
        <v>5</v>
      </c>
      <c r="F332" s="114"/>
      <c r="G332" s="115">
        <f t="shared" si="18"/>
        <v>0</v>
      </c>
      <c r="H332" s="109"/>
    </row>
    <row r="333" spans="1:8" s="134" customFormat="1" ht="25.5">
      <c r="A333" s="225" t="s">
        <v>1039</v>
      </c>
      <c r="B333" s="117" t="s">
        <v>377</v>
      </c>
      <c r="C333" s="111" t="s">
        <v>117</v>
      </c>
      <c r="D333" s="112" t="s">
        <v>5</v>
      </c>
      <c r="E333" s="113">
        <v>10</v>
      </c>
      <c r="F333" s="114"/>
      <c r="G333" s="115">
        <f t="shared" si="18"/>
        <v>0</v>
      </c>
      <c r="H333" s="109"/>
    </row>
    <row r="334" spans="1:8" s="134" customFormat="1" ht="25.5">
      <c r="A334" s="225" t="s">
        <v>1040</v>
      </c>
      <c r="B334" s="117" t="s">
        <v>356</v>
      </c>
      <c r="C334" s="111" t="s">
        <v>106</v>
      </c>
      <c r="D334" s="112" t="s">
        <v>0</v>
      </c>
      <c r="E334" s="113">
        <v>2</v>
      </c>
      <c r="F334" s="114"/>
      <c r="G334" s="115">
        <f t="shared" si="18"/>
        <v>0</v>
      </c>
      <c r="H334" s="109"/>
    </row>
    <row r="335" spans="1:8" s="134" customFormat="1" ht="14.25">
      <c r="A335" s="225" t="s">
        <v>1041</v>
      </c>
      <c r="B335" s="104"/>
      <c r="C335" s="104" t="s">
        <v>1107</v>
      </c>
      <c r="D335" s="105"/>
      <c r="E335" s="106"/>
      <c r="F335" s="107"/>
      <c r="G335" s="108"/>
      <c r="H335" s="109"/>
    </row>
    <row r="336" spans="1:8" s="134" customFormat="1" ht="14.25">
      <c r="A336" s="225" t="s">
        <v>1042</v>
      </c>
      <c r="B336" s="117" t="s">
        <v>363</v>
      </c>
      <c r="C336" s="111" t="s">
        <v>728</v>
      </c>
      <c r="D336" s="112" t="s">
        <v>5</v>
      </c>
      <c r="E336" s="113">
        <v>95</v>
      </c>
      <c r="F336" s="114"/>
      <c r="G336" s="115">
        <f t="shared" si="18"/>
        <v>0</v>
      </c>
      <c r="H336" s="109"/>
    </row>
    <row r="337" spans="1:8" s="134" customFormat="1" ht="14.25">
      <c r="A337" s="225" t="s">
        <v>1043</v>
      </c>
      <c r="B337" s="117" t="s">
        <v>364</v>
      </c>
      <c r="C337" s="111" t="s">
        <v>729</v>
      </c>
      <c r="D337" s="112" t="s">
        <v>5</v>
      </c>
      <c r="E337" s="113">
        <v>55</v>
      </c>
      <c r="F337" s="114"/>
      <c r="G337" s="115">
        <f t="shared" si="18"/>
        <v>0</v>
      </c>
      <c r="H337" s="109"/>
    </row>
    <row r="338" spans="1:8" s="134" customFormat="1" ht="25.5">
      <c r="A338" s="225" t="s">
        <v>1044</v>
      </c>
      <c r="B338" s="117" t="s">
        <v>365</v>
      </c>
      <c r="C338" s="111" t="s">
        <v>730</v>
      </c>
      <c r="D338" s="112" t="s">
        <v>5</v>
      </c>
      <c r="E338" s="113">
        <v>65</v>
      </c>
      <c r="F338" s="114"/>
      <c r="G338" s="115">
        <f t="shared" si="18"/>
        <v>0</v>
      </c>
      <c r="H338" s="109"/>
    </row>
    <row r="339" spans="1:8" s="134" customFormat="1" ht="25.5">
      <c r="A339" s="225" t="s">
        <v>1045</v>
      </c>
      <c r="B339" s="117" t="s">
        <v>366</v>
      </c>
      <c r="C339" s="111" t="s">
        <v>731</v>
      </c>
      <c r="D339" s="112" t="s">
        <v>5</v>
      </c>
      <c r="E339" s="113">
        <v>35</v>
      </c>
      <c r="F339" s="114"/>
      <c r="G339" s="115">
        <f t="shared" si="18"/>
        <v>0</v>
      </c>
      <c r="H339" s="109"/>
    </row>
    <row r="340" spans="1:8" s="134" customFormat="1" ht="14.25">
      <c r="A340" s="225" t="s">
        <v>1046</v>
      </c>
      <c r="B340" s="117" t="s">
        <v>367</v>
      </c>
      <c r="C340" s="111" t="s">
        <v>732</v>
      </c>
      <c r="D340" s="112" t="s">
        <v>5</v>
      </c>
      <c r="E340" s="113">
        <v>15</v>
      </c>
      <c r="F340" s="114"/>
      <c r="G340" s="115">
        <f t="shared" si="18"/>
        <v>0</v>
      </c>
      <c r="H340" s="109"/>
    </row>
    <row r="341" spans="1:8" s="134" customFormat="1" ht="25.5">
      <c r="A341" s="225" t="s">
        <v>1047</v>
      </c>
      <c r="B341" s="117" t="s">
        <v>368</v>
      </c>
      <c r="C341" s="111" t="s">
        <v>733</v>
      </c>
      <c r="D341" s="112" t="s">
        <v>5</v>
      </c>
      <c r="E341" s="113">
        <v>5</v>
      </c>
      <c r="F341" s="114"/>
      <c r="G341" s="115">
        <f t="shared" si="18"/>
        <v>0</v>
      </c>
      <c r="H341" s="109"/>
    </row>
    <row r="342" spans="1:8" s="134" customFormat="1" ht="14.25">
      <c r="A342" s="225" t="s">
        <v>1048</v>
      </c>
      <c r="B342" s="117" t="s">
        <v>369</v>
      </c>
      <c r="C342" s="111" t="s">
        <v>734</v>
      </c>
      <c r="D342" s="112" t="s">
        <v>5</v>
      </c>
      <c r="E342" s="113">
        <v>5</v>
      </c>
      <c r="F342" s="114"/>
      <c r="G342" s="115">
        <f t="shared" si="18"/>
        <v>0</v>
      </c>
      <c r="H342" s="109"/>
    </row>
    <row r="343" spans="1:8" s="134" customFormat="1" ht="25.5">
      <c r="A343" s="225" t="s">
        <v>1049</v>
      </c>
      <c r="B343" s="117" t="s">
        <v>536</v>
      </c>
      <c r="C343" s="111" t="s">
        <v>537</v>
      </c>
      <c r="D343" s="112" t="s">
        <v>5</v>
      </c>
      <c r="E343" s="113">
        <v>220</v>
      </c>
      <c r="F343" s="114"/>
      <c r="G343" s="115">
        <f t="shared" si="18"/>
        <v>0</v>
      </c>
      <c r="H343" s="109"/>
    </row>
    <row r="344" spans="1:8" s="134" customFormat="1" ht="25.5">
      <c r="A344" s="225" t="s">
        <v>1050</v>
      </c>
      <c r="B344" s="117" t="s">
        <v>538</v>
      </c>
      <c r="C344" s="111" t="s">
        <v>539</v>
      </c>
      <c r="D344" s="112" t="s">
        <v>5</v>
      </c>
      <c r="E344" s="113">
        <v>280</v>
      </c>
      <c r="F344" s="114"/>
      <c r="G344" s="115">
        <f t="shared" si="18"/>
        <v>0</v>
      </c>
      <c r="H344" s="109"/>
    </row>
    <row r="345" spans="1:8" s="134" customFormat="1" ht="25.5">
      <c r="A345" s="225" t="s">
        <v>1051</v>
      </c>
      <c r="B345" s="117" t="s">
        <v>540</v>
      </c>
      <c r="C345" s="111" t="s">
        <v>541</v>
      </c>
      <c r="D345" s="112" t="s">
        <v>5</v>
      </c>
      <c r="E345" s="113">
        <v>330</v>
      </c>
      <c r="F345" s="114"/>
      <c r="G345" s="115">
        <f t="shared" si="18"/>
        <v>0</v>
      </c>
      <c r="H345" s="109"/>
    </row>
    <row r="346" spans="1:8" s="134" customFormat="1" ht="25.5">
      <c r="A346" s="225" t="s">
        <v>1052</v>
      </c>
      <c r="B346" s="117" t="s">
        <v>542</v>
      </c>
      <c r="C346" s="111" t="s">
        <v>543</v>
      </c>
      <c r="D346" s="112" t="s">
        <v>5</v>
      </c>
      <c r="E346" s="113">
        <v>125</v>
      </c>
      <c r="F346" s="114"/>
      <c r="G346" s="115">
        <f t="shared" si="18"/>
        <v>0</v>
      </c>
      <c r="H346" s="109"/>
    </row>
    <row r="347" spans="1:8" s="134" customFormat="1" ht="25.5">
      <c r="A347" s="225" t="s">
        <v>1053</v>
      </c>
      <c r="B347" s="117" t="s">
        <v>544</v>
      </c>
      <c r="C347" s="111" t="s">
        <v>545</v>
      </c>
      <c r="D347" s="112" t="s">
        <v>5</v>
      </c>
      <c r="E347" s="113">
        <v>100</v>
      </c>
      <c r="F347" s="114"/>
      <c r="G347" s="115">
        <f t="shared" si="18"/>
        <v>0</v>
      </c>
      <c r="H347" s="109"/>
    </row>
    <row r="348" spans="1:8" s="134" customFormat="1" ht="25.5">
      <c r="A348" s="225" t="s">
        <v>1054</v>
      </c>
      <c r="B348" s="117" t="s">
        <v>546</v>
      </c>
      <c r="C348" s="111" t="s">
        <v>547</v>
      </c>
      <c r="D348" s="112" t="s">
        <v>5</v>
      </c>
      <c r="E348" s="113">
        <v>100</v>
      </c>
      <c r="F348" s="114"/>
      <c r="G348" s="115">
        <f t="shared" si="18"/>
        <v>0</v>
      </c>
      <c r="H348" s="109"/>
    </row>
    <row r="349" spans="1:8" s="134" customFormat="1" ht="25.5">
      <c r="A349" s="225" t="s">
        <v>1055</v>
      </c>
      <c r="B349" s="117" t="s">
        <v>548</v>
      </c>
      <c r="C349" s="111" t="s">
        <v>549</v>
      </c>
      <c r="D349" s="112" t="s">
        <v>5</v>
      </c>
      <c r="E349" s="113">
        <v>50</v>
      </c>
      <c r="F349" s="114"/>
      <c r="G349" s="115">
        <f t="shared" si="18"/>
        <v>0</v>
      </c>
      <c r="H349" s="109"/>
    </row>
    <row r="350" spans="1:8" s="134" customFormat="1" ht="25.5">
      <c r="A350" s="225" t="s">
        <v>1056</v>
      </c>
      <c r="B350" s="117" t="s">
        <v>380</v>
      </c>
      <c r="C350" s="111" t="s">
        <v>120</v>
      </c>
      <c r="D350" s="112" t="s">
        <v>0</v>
      </c>
      <c r="E350" s="113">
        <v>12</v>
      </c>
      <c r="F350" s="114"/>
      <c r="G350" s="115">
        <f t="shared" si="18"/>
        <v>0</v>
      </c>
      <c r="H350" s="109"/>
    </row>
    <row r="351" spans="1:8" s="134" customFormat="1" ht="38.25">
      <c r="A351" s="225" t="s">
        <v>1057</v>
      </c>
      <c r="B351" s="117" t="s">
        <v>335</v>
      </c>
      <c r="C351" s="111" t="s">
        <v>87</v>
      </c>
      <c r="D351" s="112" t="s">
        <v>0</v>
      </c>
      <c r="E351" s="113">
        <v>1</v>
      </c>
      <c r="F351" s="114"/>
      <c r="G351" s="115">
        <f t="shared" si="18"/>
        <v>0</v>
      </c>
      <c r="H351" s="109"/>
    </row>
    <row r="352" spans="1:8" s="134" customFormat="1" ht="38.25">
      <c r="A352" s="225" t="s">
        <v>1058</v>
      </c>
      <c r="B352" s="117" t="s">
        <v>336</v>
      </c>
      <c r="C352" s="111" t="s">
        <v>88</v>
      </c>
      <c r="D352" s="112" t="s">
        <v>0</v>
      </c>
      <c r="E352" s="113">
        <v>2</v>
      </c>
      <c r="F352" s="114"/>
      <c r="G352" s="115">
        <f t="shared" si="18"/>
        <v>0</v>
      </c>
      <c r="H352" s="109"/>
    </row>
    <row r="353" spans="1:8" s="134" customFormat="1" ht="14.25">
      <c r="A353" s="225" t="s">
        <v>1059</v>
      </c>
      <c r="B353" s="117" t="s">
        <v>340</v>
      </c>
      <c r="C353" s="111" t="s">
        <v>92</v>
      </c>
      <c r="D353" s="112" t="s">
        <v>26</v>
      </c>
      <c r="E353" s="113">
        <v>2.2</v>
      </c>
      <c r="F353" s="114"/>
      <c r="G353" s="115">
        <f t="shared" si="18"/>
        <v>0</v>
      </c>
      <c r="H353" s="109"/>
    </row>
    <row r="354" spans="1:8" s="134" customFormat="1" ht="25.5">
      <c r="A354" s="225" t="s">
        <v>1060</v>
      </c>
      <c r="B354" s="117" t="s">
        <v>347</v>
      </c>
      <c r="C354" s="111" t="s">
        <v>99</v>
      </c>
      <c r="D354" s="112" t="s">
        <v>0</v>
      </c>
      <c r="E354" s="113">
        <v>6</v>
      </c>
      <c r="F354" s="114"/>
      <c r="G354" s="115">
        <f t="shared" si="18"/>
        <v>0</v>
      </c>
      <c r="H354" s="109"/>
    </row>
    <row r="355" spans="1:8" s="134" customFormat="1" ht="25.5">
      <c r="A355" s="225" t="s">
        <v>1061</v>
      </c>
      <c r="B355" s="117" t="s">
        <v>349</v>
      </c>
      <c r="C355" s="111" t="s">
        <v>101</v>
      </c>
      <c r="D355" s="112" t="s">
        <v>0</v>
      </c>
      <c r="E355" s="113">
        <v>4</v>
      </c>
      <c r="F355" s="114"/>
      <c r="G355" s="115">
        <f t="shared" si="18"/>
        <v>0</v>
      </c>
      <c r="H355" s="109"/>
    </row>
    <row r="356" spans="1:8" s="134" customFormat="1" ht="14.25">
      <c r="A356" s="225" t="s">
        <v>1062</v>
      </c>
      <c r="B356" s="117" t="s">
        <v>352</v>
      </c>
      <c r="C356" s="111" t="s">
        <v>103</v>
      </c>
      <c r="D356" s="112" t="s">
        <v>0</v>
      </c>
      <c r="E356" s="113">
        <v>10</v>
      </c>
      <c r="F356" s="114"/>
      <c r="G356" s="115">
        <f t="shared" si="18"/>
        <v>0</v>
      </c>
      <c r="H356" s="109"/>
    </row>
    <row r="357" spans="1:8" s="134" customFormat="1" ht="25.5">
      <c r="A357" s="225" t="s">
        <v>1063</v>
      </c>
      <c r="B357" s="117" t="s">
        <v>343</v>
      </c>
      <c r="C357" s="111" t="s">
        <v>95</v>
      </c>
      <c r="D357" s="112" t="s">
        <v>0</v>
      </c>
      <c r="E357" s="113">
        <v>2</v>
      </c>
      <c r="F357" s="114"/>
      <c r="G357" s="115">
        <f aca="true" t="shared" si="19" ref="G357:G393">ROUND(E357*F357,2)</f>
        <v>0</v>
      </c>
      <c r="H357" s="109"/>
    </row>
    <row r="358" spans="1:8" s="134" customFormat="1" ht="25.5">
      <c r="A358" s="225" t="s">
        <v>1064</v>
      </c>
      <c r="B358" s="117" t="s">
        <v>520</v>
      </c>
      <c r="C358" s="111" t="s">
        <v>521</v>
      </c>
      <c r="D358" s="112" t="s">
        <v>0</v>
      </c>
      <c r="E358" s="113">
        <v>6</v>
      </c>
      <c r="F358" s="114"/>
      <c r="G358" s="115">
        <f t="shared" si="19"/>
        <v>0</v>
      </c>
      <c r="H358" s="109"/>
    </row>
    <row r="359" spans="1:8" s="134" customFormat="1" ht="25.5">
      <c r="A359" s="225" t="s">
        <v>1065</v>
      </c>
      <c r="B359" s="117" t="s">
        <v>358</v>
      </c>
      <c r="C359" s="111" t="s">
        <v>108</v>
      </c>
      <c r="D359" s="112" t="s">
        <v>0</v>
      </c>
      <c r="E359" s="113">
        <v>3</v>
      </c>
      <c r="F359" s="114"/>
      <c r="G359" s="115">
        <f t="shared" si="19"/>
        <v>0</v>
      </c>
      <c r="H359" s="109"/>
    </row>
    <row r="360" spans="1:8" s="134" customFormat="1" ht="14.25">
      <c r="A360" s="225" t="s">
        <v>1066</v>
      </c>
      <c r="B360" s="117" t="s">
        <v>354</v>
      </c>
      <c r="C360" s="111" t="s">
        <v>104</v>
      </c>
      <c r="D360" s="112" t="s">
        <v>0</v>
      </c>
      <c r="E360" s="113">
        <v>3</v>
      </c>
      <c r="F360" s="114"/>
      <c r="G360" s="115">
        <f t="shared" si="19"/>
        <v>0</v>
      </c>
      <c r="H360" s="109"/>
    </row>
    <row r="361" spans="1:8" s="134" customFormat="1" ht="14.25">
      <c r="A361" s="225" t="s">
        <v>1067</v>
      </c>
      <c r="B361" s="104"/>
      <c r="C361" s="104" t="s">
        <v>1108</v>
      </c>
      <c r="D361" s="105"/>
      <c r="E361" s="106"/>
      <c r="F361" s="107"/>
      <c r="G361" s="108"/>
      <c r="H361" s="109"/>
    </row>
    <row r="362" spans="1:8" s="134" customFormat="1" ht="25.5">
      <c r="A362" s="225" t="s">
        <v>1068</v>
      </c>
      <c r="B362" s="117" t="s">
        <v>452</v>
      </c>
      <c r="C362" s="111" t="s">
        <v>172</v>
      </c>
      <c r="D362" s="112" t="s">
        <v>5</v>
      </c>
      <c r="E362" s="113">
        <v>150</v>
      </c>
      <c r="F362" s="114"/>
      <c r="G362" s="115">
        <f t="shared" si="19"/>
        <v>0</v>
      </c>
      <c r="H362" s="109"/>
    </row>
    <row r="363" spans="1:8" s="134" customFormat="1" ht="25.5">
      <c r="A363" s="225" t="s">
        <v>1069</v>
      </c>
      <c r="B363" s="117" t="s">
        <v>453</v>
      </c>
      <c r="C363" s="111" t="s">
        <v>527</v>
      </c>
      <c r="D363" s="112" t="s">
        <v>5</v>
      </c>
      <c r="E363" s="113">
        <v>150</v>
      </c>
      <c r="F363" s="114"/>
      <c r="G363" s="115">
        <f t="shared" si="19"/>
        <v>0</v>
      </c>
      <c r="H363" s="109"/>
    </row>
    <row r="364" spans="1:8" s="134" customFormat="1" ht="38.25">
      <c r="A364" s="225" t="s">
        <v>1070</v>
      </c>
      <c r="B364" s="117" t="s">
        <v>319</v>
      </c>
      <c r="C364" s="111" t="s">
        <v>73</v>
      </c>
      <c r="D364" s="112" t="s">
        <v>5</v>
      </c>
      <c r="E364" s="113">
        <v>170</v>
      </c>
      <c r="F364" s="114"/>
      <c r="G364" s="115">
        <f t="shared" si="19"/>
        <v>0</v>
      </c>
      <c r="H364" s="109"/>
    </row>
    <row r="365" spans="1:8" s="134" customFormat="1" ht="38.25">
      <c r="A365" s="225" t="s">
        <v>1071</v>
      </c>
      <c r="B365" s="117" t="s">
        <v>320</v>
      </c>
      <c r="C365" s="111" t="s">
        <v>74</v>
      </c>
      <c r="D365" s="112" t="s">
        <v>5</v>
      </c>
      <c r="E365" s="113">
        <v>170</v>
      </c>
      <c r="F365" s="114"/>
      <c r="G365" s="115">
        <f t="shared" si="19"/>
        <v>0</v>
      </c>
      <c r="H365" s="109"/>
    </row>
    <row r="366" spans="1:8" s="134" customFormat="1" ht="14.25">
      <c r="A366" s="225" t="s">
        <v>1072</v>
      </c>
      <c r="B366" s="104"/>
      <c r="C366" s="104" t="s">
        <v>1109</v>
      </c>
      <c r="D366" s="105"/>
      <c r="E366" s="106"/>
      <c r="F366" s="107"/>
      <c r="G366" s="108"/>
      <c r="H366" s="109"/>
    </row>
    <row r="367" spans="1:8" s="134" customFormat="1" ht="38.25">
      <c r="A367" s="225" t="s">
        <v>1073</v>
      </c>
      <c r="B367" s="117" t="s">
        <v>339</v>
      </c>
      <c r="C367" s="111" t="s">
        <v>91</v>
      </c>
      <c r="D367" s="112" t="s">
        <v>4</v>
      </c>
      <c r="E367" s="113">
        <v>1</v>
      </c>
      <c r="F367" s="114"/>
      <c r="G367" s="115">
        <f t="shared" si="19"/>
        <v>0</v>
      </c>
      <c r="H367" s="109"/>
    </row>
    <row r="368" spans="1:8" s="134" customFormat="1" ht="14.25">
      <c r="A368" s="225" t="s">
        <v>1074</v>
      </c>
      <c r="B368" s="117" t="s">
        <v>855</v>
      </c>
      <c r="C368" s="111" t="s">
        <v>979</v>
      </c>
      <c r="D368" s="112" t="s">
        <v>5</v>
      </c>
      <c r="E368" s="113">
        <v>1</v>
      </c>
      <c r="F368" s="114"/>
      <c r="G368" s="115">
        <f t="shared" si="19"/>
        <v>0</v>
      </c>
      <c r="H368" s="109"/>
    </row>
    <row r="369" spans="1:8" s="134" customFormat="1" ht="14.25">
      <c r="A369" s="225" t="s">
        <v>1075</v>
      </c>
      <c r="B369" s="117" t="s">
        <v>857</v>
      </c>
      <c r="C369" s="111" t="s">
        <v>858</v>
      </c>
      <c r="D369" s="112" t="s">
        <v>0</v>
      </c>
      <c r="E369" s="113">
        <v>1</v>
      </c>
      <c r="F369" s="114"/>
      <c r="G369" s="115">
        <f t="shared" si="19"/>
        <v>0</v>
      </c>
      <c r="H369" s="109"/>
    </row>
    <row r="370" spans="1:8" s="134" customFormat="1" ht="25.5">
      <c r="A370" s="225" t="s">
        <v>1076</v>
      </c>
      <c r="B370" s="117" t="s">
        <v>859</v>
      </c>
      <c r="C370" s="111" t="s">
        <v>795</v>
      </c>
      <c r="D370" s="112" t="s">
        <v>0</v>
      </c>
      <c r="E370" s="113">
        <v>1</v>
      </c>
      <c r="F370" s="114"/>
      <c r="G370" s="115">
        <f t="shared" si="19"/>
        <v>0</v>
      </c>
      <c r="H370" s="109"/>
    </row>
    <row r="371" spans="1:8" s="134" customFormat="1" ht="14.25">
      <c r="A371" s="225" t="s">
        <v>1077</v>
      </c>
      <c r="B371" s="117" t="s">
        <v>856</v>
      </c>
      <c r="C371" s="111" t="s">
        <v>794</v>
      </c>
      <c r="D371" s="112" t="s">
        <v>0</v>
      </c>
      <c r="E371" s="113">
        <v>1</v>
      </c>
      <c r="F371" s="114"/>
      <c r="G371" s="115">
        <f t="shared" si="19"/>
        <v>0</v>
      </c>
      <c r="H371" s="109"/>
    </row>
    <row r="372" spans="1:8" s="134" customFormat="1" ht="25.5">
      <c r="A372" s="225" t="s">
        <v>1078</v>
      </c>
      <c r="B372" s="117" t="s">
        <v>780</v>
      </c>
      <c r="C372" s="111" t="s">
        <v>781</v>
      </c>
      <c r="D372" s="112" t="s">
        <v>0</v>
      </c>
      <c r="E372" s="113">
        <v>1</v>
      </c>
      <c r="F372" s="114"/>
      <c r="G372" s="115">
        <f t="shared" si="19"/>
        <v>0</v>
      </c>
      <c r="H372" s="109"/>
    </row>
    <row r="373" spans="1:8" s="134" customFormat="1" ht="25.5">
      <c r="A373" s="225" t="s">
        <v>1079</v>
      </c>
      <c r="B373" s="117" t="s">
        <v>776</v>
      </c>
      <c r="C373" s="111" t="s">
        <v>777</v>
      </c>
      <c r="D373" s="112" t="s">
        <v>0</v>
      </c>
      <c r="E373" s="113">
        <v>1</v>
      </c>
      <c r="F373" s="114"/>
      <c r="G373" s="115">
        <f t="shared" si="19"/>
        <v>0</v>
      </c>
      <c r="H373" s="109"/>
    </row>
    <row r="374" spans="1:8" s="134" customFormat="1" ht="14.25">
      <c r="A374" s="225" t="s">
        <v>1080</v>
      </c>
      <c r="B374" s="117" t="s">
        <v>786</v>
      </c>
      <c r="C374" s="111" t="s">
        <v>787</v>
      </c>
      <c r="D374" s="112" t="s">
        <v>0</v>
      </c>
      <c r="E374" s="113">
        <v>1</v>
      </c>
      <c r="F374" s="114"/>
      <c r="G374" s="115">
        <f t="shared" si="19"/>
        <v>0</v>
      </c>
      <c r="H374" s="109"/>
    </row>
    <row r="375" spans="1:8" s="134" customFormat="1" ht="14.25">
      <c r="A375" s="225" t="s">
        <v>1081</v>
      </c>
      <c r="B375" s="117" t="s">
        <v>782</v>
      </c>
      <c r="C375" s="111" t="s">
        <v>783</v>
      </c>
      <c r="D375" s="112" t="s">
        <v>0</v>
      </c>
      <c r="E375" s="113">
        <v>1</v>
      </c>
      <c r="F375" s="114"/>
      <c r="G375" s="115">
        <f t="shared" si="19"/>
        <v>0</v>
      </c>
      <c r="H375" s="109"/>
    </row>
    <row r="376" spans="1:8" s="134" customFormat="1" ht="25.5">
      <c r="A376" s="225" t="s">
        <v>1082</v>
      </c>
      <c r="B376" s="117" t="s">
        <v>778</v>
      </c>
      <c r="C376" s="111" t="s">
        <v>779</v>
      </c>
      <c r="D376" s="112" t="s">
        <v>0</v>
      </c>
      <c r="E376" s="113">
        <v>1</v>
      </c>
      <c r="F376" s="114"/>
      <c r="G376" s="115">
        <f t="shared" si="19"/>
        <v>0</v>
      </c>
      <c r="H376" s="109"/>
    </row>
    <row r="377" spans="1:8" s="134" customFormat="1" ht="14.25">
      <c r="A377" s="225" t="s">
        <v>1083</v>
      </c>
      <c r="B377" s="117" t="s">
        <v>788</v>
      </c>
      <c r="C377" s="111" t="s">
        <v>789</v>
      </c>
      <c r="D377" s="112" t="s">
        <v>0</v>
      </c>
      <c r="E377" s="113">
        <v>1</v>
      </c>
      <c r="F377" s="114"/>
      <c r="G377" s="115">
        <f t="shared" si="19"/>
        <v>0</v>
      </c>
      <c r="H377" s="109"/>
    </row>
    <row r="378" spans="1:8" s="134" customFormat="1" ht="14.25">
      <c r="A378" s="225" t="s">
        <v>1084</v>
      </c>
      <c r="B378" s="117" t="s">
        <v>784</v>
      </c>
      <c r="C378" s="111" t="s">
        <v>785</v>
      </c>
      <c r="D378" s="112" t="s">
        <v>0</v>
      </c>
      <c r="E378" s="113">
        <v>1</v>
      </c>
      <c r="F378" s="114"/>
      <c r="G378" s="115">
        <f t="shared" si="19"/>
        <v>0</v>
      </c>
      <c r="H378" s="109"/>
    </row>
    <row r="379" spans="1:8" s="134" customFormat="1" ht="25.5">
      <c r="A379" s="225" t="s">
        <v>1085</v>
      </c>
      <c r="B379" s="117" t="s">
        <v>792</v>
      </c>
      <c r="C379" s="111" t="s">
        <v>793</v>
      </c>
      <c r="D379" s="112" t="s">
        <v>0</v>
      </c>
      <c r="E379" s="113">
        <v>1</v>
      </c>
      <c r="F379" s="114"/>
      <c r="G379" s="115">
        <f t="shared" si="19"/>
        <v>0</v>
      </c>
      <c r="H379" s="109"/>
    </row>
    <row r="380" spans="1:8" s="134" customFormat="1" ht="14.25">
      <c r="A380" s="225" t="s">
        <v>1086</v>
      </c>
      <c r="B380" s="117" t="s">
        <v>790</v>
      </c>
      <c r="C380" s="111" t="s">
        <v>791</v>
      </c>
      <c r="D380" s="112" t="s">
        <v>0</v>
      </c>
      <c r="E380" s="113">
        <v>1</v>
      </c>
      <c r="F380" s="114"/>
      <c r="G380" s="115">
        <f t="shared" si="19"/>
        <v>0</v>
      </c>
      <c r="H380" s="109"/>
    </row>
    <row r="381" spans="1:8" s="134" customFormat="1" ht="14.25">
      <c r="A381" s="225" t="s">
        <v>1087</v>
      </c>
      <c r="B381" s="104"/>
      <c r="C381" s="104" t="s">
        <v>1110</v>
      </c>
      <c r="D381" s="105"/>
      <c r="E381" s="106"/>
      <c r="F381" s="107"/>
      <c r="G381" s="108"/>
      <c r="H381" s="109"/>
    </row>
    <row r="382" spans="1:8" s="134" customFormat="1" ht="25.5">
      <c r="A382" s="225" t="s">
        <v>1088</v>
      </c>
      <c r="B382" s="117" t="s">
        <v>1132</v>
      </c>
      <c r="C382" s="111" t="s">
        <v>1133</v>
      </c>
      <c r="D382" s="112" t="s">
        <v>4</v>
      </c>
      <c r="E382" s="113">
        <v>15</v>
      </c>
      <c r="F382" s="114"/>
      <c r="G382" s="115">
        <f t="shared" si="19"/>
        <v>0</v>
      </c>
      <c r="H382" s="109"/>
    </row>
    <row r="383" spans="1:8" s="134" customFormat="1" ht="25.5">
      <c r="A383" s="225" t="s">
        <v>1089</v>
      </c>
      <c r="B383" s="117" t="s">
        <v>503</v>
      </c>
      <c r="C383" s="111" t="s">
        <v>504</v>
      </c>
      <c r="D383" s="112" t="s">
        <v>0</v>
      </c>
      <c r="E383" s="113">
        <v>55</v>
      </c>
      <c r="F383" s="114"/>
      <c r="G383" s="115">
        <f t="shared" si="19"/>
        <v>0</v>
      </c>
      <c r="H383" s="109"/>
    </row>
    <row r="384" spans="1:8" s="134" customFormat="1" ht="25.5">
      <c r="A384" s="225" t="s">
        <v>1090</v>
      </c>
      <c r="B384" s="117" t="s">
        <v>750</v>
      </c>
      <c r="C384" s="111" t="s">
        <v>751</v>
      </c>
      <c r="D384" s="112" t="s">
        <v>4</v>
      </c>
      <c r="E384" s="113">
        <v>20</v>
      </c>
      <c r="F384" s="114"/>
      <c r="G384" s="115">
        <f t="shared" si="19"/>
        <v>0</v>
      </c>
      <c r="H384" s="109"/>
    </row>
    <row r="385" spans="1:8" s="134" customFormat="1" ht="25.5">
      <c r="A385" s="225" t="s">
        <v>1091</v>
      </c>
      <c r="B385" s="117" t="s">
        <v>760</v>
      </c>
      <c r="C385" s="111" t="s">
        <v>761</v>
      </c>
      <c r="D385" s="112" t="s">
        <v>4</v>
      </c>
      <c r="E385" s="113">
        <v>3</v>
      </c>
      <c r="F385" s="114"/>
      <c r="G385" s="115">
        <f t="shared" si="19"/>
        <v>0</v>
      </c>
      <c r="H385" s="109"/>
    </row>
    <row r="386" spans="1:8" s="134" customFormat="1" ht="25.5">
      <c r="A386" s="225" t="s">
        <v>1092</v>
      </c>
      <c r="B386" s="117" t="s">
        <v>758</v>
      </c>
      <c r="C386" s="111" t="s">
        <v>759</v>
      </c>
      <c r="D386" s="112" t="s">
        <v>4</v>
      </c>
      <c r="E386" s="113">
        <v>2</v>
      </c>
      <c r="F386" s="114"/>
      <c r="G386" s="115">
        <f t="shared" si="19"/>
        <v>0</v>
      </c>
      <c r="H386" s="109"/>
    </row>
    <row r="387" spans="1:8" s="134" customFormat="1" ht="14.25">
      <c r="A387" s="225" t="s">
        <v>1093</v>
      </c>
      <c r="B387" s="117" t="s">
        <v>756</v>
      </c>
      <c r="C387" s="111" t="s">
        <v>757</v>
      </c>
      <c r="D387" s="112" t="s">
        <v>4</v>
      </c>
      <c r="E387" s="113">
        <v>2</v>
      </c>
      <c r="F387" s="114"/>
      <c r="G387" s="115">
        <f t="shared" si="19"/>
        <v>0</v>
      </c>
      <c r="H387" s="109"/>
    </row>
    <row r="388" spans="1:8" s="134" customFormat="1" ht="14.25">
      <c r="A388" s="225" t="s">
        <v>1094</v>
      </c>
      <c r="B388" s="117" t="s">
        <v>754</v>
      </c>
      <c r="C388" s="111" t="s">
        <v>755</v>
      </c>
      <c r="D388" s="112" t="s">
        <v>4</v>
      </c>
      <c r="E388" s="113">
        <v>2</v>
      </c>
      <c r="F388" s="114"/>
      <c r="G388" s="115">
        <f t="shared" si="19"/>
        <v>0</v>
      </c>
      <c r="H388" s="109"/>
    </row>
    <row r="389" spans="1:8" s="134" customFormat="1" ht="25.5">
      <c r="A389" s="225" t="s">
        <v>1095</v>
      </c>
      <c r="B389" s="117" t="s">
        <v>766</v>
      </c>
      <c r="C389" s="111" t="s">
        <v>767</v>
      </c>
      <c r="D389" s="112" t="s">
        <v>4</v>
      </c>
      <c r="E389" s="113">
        <v>2</v>
      </c>
      <c r="F389" s="114"/>
      <c r="G389" s="115">
        <f t="shared" si="19"/>
        <v>0</v>
      </c>
      <c r="H389" s="109"/>
    </row>
    <row r="390" spans="1:8" s="134" customFormat="1" ht="25.5">
      <c r="A390" s="225" t="s">
        <v>1096</v>
      </c>
      <c r="B390" s="117" t="s">
        <v>762</v>
      </c>
      <c r="C390" s="111" t="s">
        <v>763</v>
      </c>
      <c r="D390" s="112" t="s">
        <v>4</v>
      </c>
      <c r="E390" s="113">
        <v>2</v>
      </c>
      <c r="F390" s="114"/>
      <c r="G390" s="115">
        <f t="shared" si="19"/>
        <v>0</v>
      </c>
      <c r="H390" s="109"/>
    </row>
    <row r="391" spans="1:8" s="134" customFormat="1" ht="25.5">
      <c r="A391" s="225" t="s">
        <v>1097</v>
      </c>
      <c r="B391" s="111" t="s">
        <v>764</v>
      </c>
      <c r="C391" s="111" t="s">
        <v>765</v>
      </c>
      <c r="D391" s="112" t="s">
        <v>4</v>
      </c>
      <c r="E391" s="113">
        <v>2</v>
      </c>
      <c r="F391" s="114"/>
      <c r="G391" s="115">
        <f>ROUND(E391*F391,2)</f>
        <v>0</v>
      </c>
      <c r="H391" s="109"/>
    </row>
    <row r="392" spans="1:8" s="134" customFormat="1" ht="14.25">
      <c r="A392" s="225" t="s">
        <v>1098</v>
      </c>
      <c r="B392" s="111" t="s">
        <v>752</v>
      </c>
      <c r="C392" s="111" t="s">
        <v>753</v>
      </c>
      <c r="D392" s="112" t="s">
        <v>4</v>
      </c>
      <c r="E392" s="113">
        <v>2</v>
      </c>
      <c r="F392" s="114"/>
      <c r="G392" s="115">
        <f>ROUND(E392*F392,2)</f>
        <v>0</v>
      </c>
      <c r="H392" s="109"/>
    </row>
    <row r="393" spans="1:8" s="134" customFormat="1" ht="25.5">
      <c r="A393" s="225" t="s">
        <v>1099</v>
      </c>
      <c r="B393" s="117" t="s">
        <v>748</v>
      </c>
      <c r="C393" s="111" t="s">
        <v>749</v>
      </c>
      <c r="D393" s="112" t="s">
        <v>4</v>
      </c>
      <c r="E393" s="113">
        <v>2</v>
      </c>
      <c r="F393" s="114"/>
      <c r="G393" s="115">
        <f t="shared" si="19"/>
        <v>0</v>
      </c>
      <c r="H393" s="109"/>
    </row>
    <row r="394" spans="1:8" s="134" customFormat="1" ht="25.5">
      <c r="A394" s="225" t="s">
        <v>1113</v>
      </c>
      <c r="B394" s="117" t="s">
        <v>746</v>
      </c>
      <c r="C394" s="111" t="s">
        <v>747</v>
      </c>
      <c r="D394" s="112" t="s">
        <v>4</v>
      </c>
      <c r="E394" s="113">
        <v>2</v>
      </c>
      <c r="F394" s="114"/>
      <c r="G394" s="115">
        <f aca="true" t="shared" si="20" ref="G394:G400">ROUND(E394*F394,2)</f>
        <v>0</v>
      </c>
      <c r="H394" s="109"/>
    </row>
    <row r="395" spans="1:8" s="134" customFormat="1" ht="25.5">
      <c r="A395" s="225" t="s">
        <v>1114</v>
      </c>
      <c r="B395" s="117" t="s">
        <v>744</v>
      </c>
      <c r="C395" s="111" t="s">
        <v>745</v>
      </c>
      <c r="D395" s="112" t="s">
        <v>4</v>
      </c>
      <c r="E395" s="113">
        <v>4</v>
      </c>
      <c r="F395" s="114"/>
      <c r="G395" s="115">
        <f t="shared" si="20"/>
        <v>0</v>
      </c>
      <c r="H395" s="109"/>
    </row>
    <row r="396" spans="1:8" s="134" customFormat="1" ht="25.5">
      <c r="A396" s="225" t="s">
        <v>1115</v>
      </c>
      <c r="B396" s="117" t="s">
        <v>502</v>
      </c>
      <c r="C396" s="111" t="s">
        <v>529</v>
      </c>
      <c r="D396" s="112" t="s">
        <v>4</v>
      </c>
      <c r="E396" s="113">
        <v>2</v>
      </c>
      <c r="F396" s="114"/>
      <c r="G396" s="115">
        <f t="shared" si="20"/>
        <v>0</v>
      </c>
      <c r="H396" s="109"/>
    </row>
    <row r="397" spans="1:8" s="134" customFormat="1" ht="14.25">
      <c r="A397" s="225" t="s">
        <v>1116</v>
      </c>
      <c r="B397" s="117" t="s">
        <v>768</v>
      </c>
      <c r="C397" s="111" t="s">
        <v>769</v>
      </c>
      <c r="D397" s="112" t="s">
        <v>4</v>
      </c>
      <c r="E397" s="113">
        <v>2</v>
      </c>
      <c r="F397" s="114"/>
      <c r="G397" s="115">
        <f t="shared" si="20"/>
        <v>0</v>
      </c>
      <c r="H397" s="109"/>
    </row>
    <row r="398" spans="1:8" s="134" customFormat="1" ht="14.25">
      <c r="A398" s="225" t="s">
        <v>1117</v>
      </c>
      <c r="B398" s="117" t="s">
        <v>770</v>
      </c>
      <c r="C398" s="111" t="s">
        <v>771</v>
      </c>
      <c r="D398" s="112" t="s">
        <v>4</v>
      </c>
      <c r="E398" s="113">
        <v>2</v>
      </c>
      <c r="F398" s="114"/>
      <c r="G398" s="115">
        <f t="shared" si="20"/>
        <v>0</v>
      </c>
      <c r="H398" s="109"/>
    </row>
    <row r="399" spans="1:8" s="134" customFormat="1" ht="14.25">
      <c r="A399" s="225" t="s">
        <v>1118</v>
      </c>
      <c r="B399" s="117" t="s">
        <v>772</v>
      </c>
      <c r="C399" s="111" t="s">
        <v>773</v>
      </c>
      <c r="D399" s="112" t="s">
        <v>0</v>
      </c>
      <c r="E399" s="113">
        <v>1</v>
      </c>
      <c r="F399" s="114"/>
      <c r="G399" s="115">
        <f t="shared" si="20"/>
        <v>0</v>
      </c>
      <c r="H399" s="109"/>
    </row>
    <row r="400" spans="1:8" s="134" customFormat="1" ht="14.25">
      <c r="A400" s="225" t="s">
        <v>1119</v>
      </c>
      <c r="B400" s="117" t="s">
        <v>774</v>
      </c>
      <c r="C400" s="111" t="s">
        <v>775</v>
      </c>
      <c r="D400" s="112" t="s">
        <v>0</v>
      </c>
      <c r="E400" s="113">
        <v>1</v>
      </c>
      <c r="F400" s="114"/>
      <c r="G400" s="115">
        <f t="shared" si="20"/>
        <v>0</v>
      </c>
      <c r="H400" s="109"/>
    </row>
    <row r="401" spans="1:8" ht="12.75">
      <c r="A401" s="225"/>
      <c r="B401" s="52"/>
      <c r="C401" s="65"/>
      <c r="D401" s="48"/>
      <c r="E401" s="76"/>
      <c r="F401" s="49"/>
      <c r="G401" s="50"/>
      <c r="H401" s="226"/>
    </row>
    <row r="402" spans="1:8" ht="14.25">
      <c r="A402" s="40" t="s">
        <v>603</v>
      </c>
      <c r="B402" s="41"/>
      <c r="C402" s="42" t="s">
        <v>860</v>
      </c>
      <c r="D402" s="56"/>
      <c r="E402" s="44"/>
      <c r="F402" s="57"/>
      <c r="G402" s="103">
        <f>SUM(G403:G413)</f>
        <v>0</v>
      </c>
      <c r="H402" s="45" t="e">
        <f>G402/$G$417</f>
        <v>#DIV/0!</v>
      </c>
    </row>
    <row r="403" spans="1:8" ht="25.5">
      <c r="A403" s="73" t="s">
        <v>644</v>
      </c>
      <c r="B403" s="52" t="s">
        <v>469</v>
      </c>
      <c r="C403" s="59" t="s">
        <v>188</v>
      </c>
      <c r="D403" s="48" t="s">
        <v>0</v>
      </c>
      <c r="E403" s="76">
        <v>1</v>
      </c>
      <c r="F403" s="49"/>
      <c r="G403" s="50">
        <f aca="true" t="shared" si="21" ref="G403:G412">ROUND(E403*F403,2)</f>
        <v>0</v>
      </c>
      <c r="H403" s="51"/>
    </row>
    <row r="404" spans="1:8" ht="25.5">
      <c r="A404" s="73" t="s">
        <v>822</v>
      </c>
      <c r="B404" s="52" t="s">
        <v>526</v>
      </c>
      <c r="C404" s="59" t="s">
        <v>173</v>
      </c>
      <c r="D404" s="48" t="s">
        <v>5</v>
      </c>
      <c r="E404" s="76">
        <v>15</v>
      </c>
      <c r="F404" s="49"/>
      <c r="G404" s="50">
        <f t="shared" si="21"/>
        <v>0</v>
      </c>
      <c r="H404" s="51"/>
    </row>
    <row r="405" spans="1:8" ht="25.5">
      <c r="A405" s="73" t="s">
        <v>823</v>
      </c>
      <c r="B405" s="52" t="s">
        <v>474</v>
      </c>
      <c r="C405" s="59" t="s">
        <v>193</v>
      </c>
      <c r="D405" s="48" t="s">
        <v>0</v>
      </c>
      <c r="E405" s="76">
        <v>10</v>
      </c>
      <c r="F405" s="49"/>
      <c r="G405" s="50">
        <f>ROUND(E405*F405,2)</f>
        <v>0</v>
      </c>
      <c r="H405" s="51"/>
    </row>
    <row r="406" spans="1:8" ht="25.5">
      <c r="A406" s="73" t="s">
        <v>824</v>
      </c>
      <c r="B406" s="52" t="s">
        <v>475</v>
      </c>
      <c r="C406" s="47" t="s">
        <v>495</v>
      </c>
      <c r="D406" s="48" t="s">
        <v>0</v>
      </c>
      <c r="E406" s="76">
        <v>8</v>
      </c>
      <c r="F406" s="49"/>
      <c r="G406" s="50">
        <f t="shared" si="21"/>
        <v>0</v>
      </c>
      <c r="H406" s="51"/>
    </row>
    <row r="407" spans="1:8" ht="25.5">
      <c r="A407" s="73" t="s">
        <v>825</v>
      </c>
      <c r="B407" s="52" t="s">
        <v>473</v>
      </c>
      <c r="C407" s="47" t="s">
        <v>192</v>
      </c>
      <c r="D407" s="48" t="s">
        <v>0</v>
      </c>
      <c r="E407" s="76">
        <v>1</v>
      </c>
      <c r="F407" s="49"/>
      <c r="G407" s="50">
        <f t="shared" si="21"/>
        <v>0</v>
      </c>
      <c r="H407" s="51"/>
    </row>
    <row r="408" spans="1:8" ht="12.75">
      <c r="A408" s="73" t="s">
        <v>826</v>
      </c>
      <c r="B408" s="52" t="s">
        <v>485</v>
      </c>
      <c r="C408" s="59" t="s">
        <v>200</v>
      </c>
      <c r="D408" s="78" t="s">
        <v>4</v>
      </c>
      <c r="E408" s="76">
        <v>30.972</v>
      </c>
      <c r="F408" s="49"/>
      <c r="G408" s="80">
        <f t="shared" si="21"/>
        <v>0</v>
      </c>
      <c r="H408" s="51"/>
    </row>
    <row r="409" spans="1:8" ht="25.5">
      <c r="A409" s="73" t="s">
        <v>1145</v>
      </c>
      <c r="B409" s="82" t="s">
        <v>563</v>
      </c>
      <c r="C409" s="47" t="s">
        <v>564</v>
      </c>
      <c r="D409" s="48" t="s">
        <v>0</v>
      </c>
      <c r="E409" s="69">
        <v>4</v>
      </c>
      <c r="F409" s="49"/>
      <c r="G409" s="66">
        <f t="shared" si="21"/>
        <v>0</v>
      </c>
      <c r="H409" s="51"/>
    </row>
    <row r="410" spans="1:8" ht="38.25">
      <c r="A410" s="73" t="s">
        <v>827</v>
      </c>
      <c r="B410" s="82" t="s">
        <v>510</v>
      </c>
      <c r="C410" s="47" t="s">
        <v>511</v>
      </c>
      <c r="D410" s="48" t="s">
        <v>0</v>
      </c>
      <c r="E410" s="69">
        <v>1</v>
      </c>
      <c r="F410" s="49"/>
      <c r="G410" s="66">
        <f t="shared" si="21"/>
        <v>0</v>
      </c>
      <c r="H410" s="51"/>
    </row>
    <row r="411" spans="1:8" ht="12.75">
      <c r="A411" s="73" t="s">
        <v>828</v>
      </c>
      <c r="B411" s="52" t="s">
        <v>486</v>
      </c>
      <c r="C411" s="59" t="s">
        <v>487</v>
      </c>
      <c r="D411" s="78" t="s">
        <v>0</v>
      </c>
      <c r="E411" s="76">
        <v>1</v>
      </c>
      <c r="F411" s="79"/>
      <c r="G411" s="80">
        <f t="shared" si="21"/>
        <v>0</v>
      </c>
      <c r="H411" s="51"/>
    </row>
    <row r="412" spans="1:8" ht="12.75">
      <c r="A412" s="73" t="s">
        <v>279</v>
      </c>
      <c r="B412" s="52" t="s">
        <v>488</v>
      </c>
      <c r="C412" s="59" t="s">
        <v>201</v>
      </c>
      <c r="D412" s="78" t="s">
        <v>4</v>
      </c>
      <c r="E412" s="76">
        <v>10</v>
      </c>
      <c r="F412" s="79"/>
      <c r="G412" s="80">
        <f t="shared" si="21"/>
        <v>0</v>
      </c>
      <c r="H412" s="51"/>
    </row>
    <row r="413" spans="1:8" ht="12.75">
      <c r="A413" s="73"/>
      <c r="B413" s="52"/>
      <c r="C413" s="65"/>
      <c r="D413" s="48"/>
      <c r="E413" s="76"/>
      <c r="F413" s="49"/>
      <c r="G413" s="50"/>
      <c r="H413" s="51"/>
    </row>
    <row r="414" spans="1:8" ht="14.25">
      <c r="A414" s="40" t="s">
        <v>820</v>
      </c>
      <c r="B414" s="41"/>
      <c r="C414" s="42" t="s">
        <v>582</v>
      </c>
      <c r="D414" s="56"/>
      <c r="E414" s="44"/>
      <c r="F414" s="57"/>
      <c r="G414" s="92">
        <f>SUM(G415:G416)</f>
        <v>0</v>
      </c>
      <c r="H414" s="45" t="e">
        <f>G414/$G$417</f>
        <v>#DIV/0!</v>
      </c>
    </row>
    <row r="415" spans="1:8" ht="12.75">
      <c r="A415" s="73" t="s">
        <v>829</v>
      </c>
      <c r="B415" s="58" t="s">
        <v>477</v>
      </c>
      <c r="C415" s="47" t="s">
        <v>195</v>
      </c>
      <c r="D415" s="48" t="s">
        <v>4</v>
      </c>
      <c r="E415" s="69">
        <v>5130</v>
      </c>
      <c r="F415" s="49"/>
      <c r="G415" s="50">
        <f>ROUND(E415*F415,2)</f>
        <v>0</v>
      </c>
      <c r="H415" s="51"/>
    </row>
    <row r="416" spans="1:8" ht="12.75">
      <c r="A416" s="73"/>
      <c r="B416" s="58"/>
      <c r="C416" s="47"/>
      <c r="D416" s="48"/>
      <c r="E416" s="76"/>
      <c r="F416" s="49"/>
      <c r="G416" s="50"/>
      <c r="H416" s="51"/>
    </row>
    <row r="417" spans="1:8" ht="12.75">
      <c r="A417" s="227" t="s">
        <v>959</v>
      </c>
      <c r="B417" s="228"/>
      <c r="C417" s="228"/>
      <c r="D417" s="228"/>
      <c r="E417" s="228"/>
      <c r="F417" s="228"/>
      <c r="G417" s="118">
        <f>G414+G269+G402+G215+G154+G146+G141+G109+G104+G89+G83+G63+G35+G22+G13</f>
        <v>0</v>
      </c>
      <c r="H417" s="45" t="e">
        <f>G417/$G$417</f>
        <v>#DIV/0!</v>
      </c>
    </row>
    <row r="418" spans="1:8" ht="12.75">
      <c r="A418" s="233" t="s">
        <v>963</v>
      </c>
      <c r="B418" s="234"/>
      <c r="C418" s="234"/>
      <c r="D418" s="234"/>
      <c r="E418" s="235"/>
      <c r="F418" s="119">
        <v>0</v>
      </c>
      <c r="G418" s="120">
        <f>ROUND(G417*F418,2)</f>
        <v>0</v>
      </c>
      <c r="H418" s="121"/>
    </row>
    <row r="419" spans="1:8" ht="14.25">
      <c r="A419" s="40" t="s">
        <v>961</v>
      </c>
      <c r="B419" s="41"/>
      <c r="C419" s="42" t="s">
        <v>832</v>
      </c>
      <c r="D419" s="56"/>
      <c r="E419" s="44"/>
      <c r="F419" s="57"/>
      <c r="G419" s="92">
        <f>SUM(G420:G423)</f>
        <v>0</v>
      </c>
      <c r="H419" s="45" t="e">
        <f>G419/$G$424</f>
        <v>#DIV/0!</v>
      </c>
    </row>
    <row r="420" spans="1:8" ht="25.5">
      <c r="A420" s="73" t="s">
        <v>962</v>
      </c>
      <c r="B420" s="122" t="s">
        <v>565</v>
      </c>
      <c r="C420" s="47" t="s">
        <v>975</v>
      </c>
      <c r="D420" s="48" t="s">
        <v>6</v>
      </c>
      <c r="E420" s="69">
        <v>1</v>
      </c>
      <c r="F420" s="49"/>
      <c r="G420" s="66">
        <f>ROUND(E420*F420,2)</f>
        <v>0</v>
      </c>
      <c r="H420" s="51"/>
    </row>
    <row r="421" spans="1:8" ht="76.5">
      <c r="A421" s="73" t="s">
        <v>1101</v>
      </c>
      <c r="B421" s="123" t="s">
        <v>817</v>
      </c>
      <c r="C421" s="47" t="s">
        <v>965</v>
      </c>
      <c r="D421" s="48" t="s">
        <v>6</v>
      </c>
      <c r="E421" s="69">
        <v>1</v>
      </c>
      <c r="F421" s="49"/>
      <c r="G421" s="66">
        <f>ROUND(E421*F421,2)</f>
        <v>0</v>
      </c>
      <c r="H421" s="51"/>
    </row>
    <row r="422" spans="1:8" ht="38.25">
      <c r="A422" s="73" t="s">
        <v>1102</v>
      </c>
      <c r="B422" s="122" t="s">
        <v>565</v>
      </c>
      <c r="C422" s="47" t="s">
        <v>1136</v>
      </c>
      <c r="D422" s="48" t="s">
        <v>6</v>
      </c>
      <c r="E422" s="69">
        <v>1</v>
      </c>
      <c r="F422" s="49"/>
      <c r="G422" s="66">
        <f>ROUND(E422*F422,2)</f>
        <v>0</v>
      </c>
      <c r="H422" s="51"/>
    </row>
    <row r="423" spans="1:8" ht="12.75">
      <c r="A423" s="73"/>
      <c r="B423" s="58"/>
      <c r="C423" s="47"/>
      <c r="D423" s="48"/>
      <c r="E423" s="76"/>
      <c r="F423" s="49"/>
      <c r="G423" s="50"/>
      <c r="H423" s="51"/>
    </row>
    <row r="424" spans="1:8" ht="12.75">
      <c r="A424" s="227" t="s">
        <v>960</v>
      </c>
      <c r="B424" s="228"/>
      <c r="C424" s="228"/>
      <c r="D424" s="228"/>
      <c r="E424" s="228"/>
      <c r="F424" s="228"/>
      <c r="G424" s="118">
        <f>G419</f>
        <v>0</v>
      </c>
      <c r="H424" s="45" t="e">
        <f>G424/$G$424</f>
        <v>#DIV/0!</v>
      </c>
    </row>
    <row r="425" spans="1:8" ht="12.75">
      <c r="A425" s="233" t="s">
        <v>964</v>
      </c>
      <c r="B425" s="234"/>
      <c r="C425" s="234"/>
      <c r="D425" s="234"/>
      <c r="E425" s="235"/>
      <c r="F425" s="119">
        <v>0</v>
      </c>
      <c r="G425" s="120">
        <f>ROUND(G424*F425,2)</f>
        <v>0</v>
      </c>
      <c r="H425" s="121"/>
    </row>
    <row r="426" spans="1:8" ht="13.5" thickBot="1">
      <c r="A426" s="229" t="s">
        <v>211</v>
      </c>
      <c r="B426" s="230"/>
      <c r="C426" s="230"/>
      <c r="D426" s="230"/>
      <c r="E426" s="230"/>
      <c r="F426" s="230"/>
      <c r="G426" s="124">
        <f>ROUND(G417+G418+G424+G425,2)</f>
        <v>0</v>
      </c>
      <c r="H426" s="125"/>
    </row>
    <row r="427" spans="2:8" ht="12.75">
      <c r="B427" s="126"/>
      <c r="H427" s="127"/>
    </row>
    <row r="428" ht="12.75">
      <c r="H428" s="127"/>
    </row>
    <row r="429" ht="12.75">
      <c r="H429" s="128"/>
    </row>
    <row r="430" ht="12.75">
      <c r="H430" s="127"/>
    </row>
    <row r="431" ht="12.75">
      <c r="H431" s="127"/>
    </row>
    <row r="432" ht="12.75">
      <c r="H432" s="127"/>
    </row>
    <row r="433" ht="12.75">
      <c r="H433" s="128"/>
    </row>
    <row r="434" ht="12.75">
      <c r="H434" s="127"/>
    </row>
    <row r="435" ht="12.75">
      <c r="H435" s="127"/>
    </row>
    <row r="436" ht="12.75">
      <c r="H436" s="127"/>
    </row>
    <row r="437" ht="12.75">
      <c r="H437" s="127"/>
    </row>
    <row r="438" ht="12.75">
      <c r="H438" s="127"/>
    </row>
    <row r="439" ht="12.75">
      <c r="H439" s="127"/>
    </row>
    <row r="440" ht="12.75">
      <c r="H440" s="127"/>
    </row>
    <row r="441" ht="12.75">
      <c r="H441" s="128"/>
    </row>
    <row r="442" ht="12.75">
      <c r="H442" s="127"/>
    </row>
    <row r="443" ht="12.75">
      <c r="H443" s="127"/>
    </row>
    <row r="444" ht="12.75">
      <c r="H444" s="127"/>
    </row>
    <row r="445" ht="12.75">
      <c r="H445" s="127"/>
    </row>
    <row r="446" ht="12.75">
      <c r="H446" s="127"/>
    </row>
    <row r="447" ht="12.75">
      <c r="H447" s="129"/>
    </row>
    <row r="448" ht="12.75">
      <c r="H448" s="129"/>
    </row>
    <row r="453" ht="12.75">
      <c r="H453" s="129"/>
    </row>
    <row r="454" ht="12.75">
      <c r="H454" s="129"/>
    </row>
    <row r="455" ht="12.75">
      <c r="H455" s="129"/>
    </row>
    <row r="456" ht="12.75">
      <c r="H456" s="129"/>
    </row>
    <row r="457" ht="12.75">
      <c r="H457" s="129"/>
    </row>
    <row r="458" ht="12.75">
      <c r="H458" s="129"/>
    </row>
  </sheetData>
  <sheetProtection/>
  <mergeCells count="8">
    <mergeCell ref="A417:F417"/>
    <mergeCell ref="A426:F426"/>
    <mergeCell ref="C7:G7"/>
    <mergeCell ref="A6:B6"/>
    <mergeCell ref="A7:B7"/>
    <mergeCell ref="A418:E418"/>
    <mergeCell ref="A424:F424"/>
    <mergeCell ref="A425:E425"/>
  </mergeCells>
  <printOptions/>
  <pageMargins left="0.5905511811023623" right="0.5905511811023623" top="1.549375" bottom="0.7874015748031497" header="0.31496062992125984" footer="0.31496062992125984"/>
  <pageSetup fitToHeight="0" fitToWidth="1" horizontalDpi="1200" verticalDpi="1200" orientation="portrait" paperSize="9" scale="70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Layout" zoomScaleSheetLayoutView="100" workbookViewId="0" topLeftCell="A1">
      <selection activeCell="C41" sqref="C41:C45"/>
    </sheetView>
  </sheetViews>
  <sheetFormatPr defaultColWidth="9.140625" defaultRowHeight="15"/>
  <cols>
    <col min="1" max="1" width="9.140625" style="2" customWidth="1"/>
    <col min="2" max="2" width="7.8515625" style="4" customWidth="1"/>
    <col min="3" max="3" width="57.57421875" style="4" customWidth="1"/>
    <col min="4" max="4" width="21.00390625" style="11" customWidth="1"/>
    <col min="5" max="16384" width="9.140625" style="2" customWidth="1"/>
  </cols>
  <sheetData>
    <row r="1" spans="1:7" ht="15">
      <c r="A1" s="135"/>
      <c r="B1" s="142"/>
      <c r="C1" s="169" t="s">
        <v>1120</v>
      </c>
      <c r="D1" s="143"/>
      <c r="E1" s="144"/>
      <c r="F1" s="1"/>
      <c r="G1" s="1"/>
    </row>
    <row r="2" spans="1:7" ht="18" hidden="1">
      <c r="A2" s="145"/>
      <c r="B2" s="146"/>
      <c r="C2" s="147"/>
      <c r="D2" s="148"/>
      <c r="E2" s="149"/>
      <c r="F2" s="3"/>
      <c r="G2" s="3"/>
    </row>
    <row r="3" spans="1:7" ht="15" hidden="1">
      <c r="A3" s="145"/>
      <c r="B3" s="136"/>
      <c r="C3" s="137"/>
      <c r="D3" s="138"/>
      <c r="E3" s="137"/>
      <c r="F3" s="5"/>
      <c r="G3" s="5"/>
    </row>
    <row r="4" spans="1:7" ht="15" hidden="1">
      <c r="A4" s="145"/>
      <c r="B4" s="136"/>
      <c r="C4" s="137"/>
      <c r="D4" s="138"/>
      <c r="E4" s="137"/>
      <c r="F4" s="5"/>
      <c r="G4" s="5"/>
    </row>
    <row r="5" spans="1:7" ht="15">
      <c r="A5" s="135"/>
      <c r="B5" s="142"/>
      <c r="C5" s="137"/>
      <c r="D5" s="139"/>
      <c r="E5" s="140"/>
      <c r="F5" s="6"/>
      <c r="G5" s="1"/>
    </row>
    <row r="6" spans="1:7" ht="27.75" customHeight="1">
      <c r="A6" s="241" t="s">
        <v>202</v>
      </c>
      <c r="B6" s="241"/>
      <c r="C6" s="236" t="str">
        <f>planilha!C6</f>
        <v>Reforma do serviço de nutrição e dietética, refeitórios, fachadas e lajes, troca do aquecedor e instalação de gerador</v>
      </c>
      <c r="D6" s="236"/>
      <c r="E6" s="236"/>
      <c r="F6" s="7"/>
      <c r="G6" s="8"/>
    </row>
    <row r="7" spans="1:7" ht="38.25" customHeight="1">
      <c r="A7" s="242" t="s">
        <v>212</v>
      </c>
      <c r="B7" s="242"/>
      <c r="C7" s="236" t="str">
        <f>planilha!C7</f>
        <v>Hospital Geral de Taipas - Av. Elisio Teixeira  Leite, nº 6999  – São Paulo/SP</v>
      </c>
      <c r="D7" s="236"/>
      <c r="E7" s="236"/>
      <c r="F7" s="6"/>
      <c r="G7" s="1"/>
    </row>
    <row r="8" spans="1:7" ht="15" hidden="1">
      <c r="A8" s="150"/>
      <c r="B8" s="150"/>
      <c r="C8" s="151"/>
      <c r="D8" s="152"/>
      <c r="E8" s="140"/>
      <c r="F8" s="6"/>
      <c r="G8" s="1"/>
    </row>
    <row r="9" spans="1:7" ht="15">
      <c r="A9" s="243"/>
      <c r="B9" s="243"/>
      <c r="C9" s="243"/>
      <c r="D9" s="243"/>
      <c r="E9" s="140"/>
      <c r="F9" s="6"/>
      <c r="G9" s="1"/>
    </row>
    <row r="10" spans="1:7" ht="15" hidden="1">
      <c r="A10" s="153"/>
      <c r="B10" s="154"/>
      <c r="C10" s="155"/>
      <c r="D10" s="139"/>
      <c r="E10" s="140"/>
      <c r="F10" s="6"/>
      <c r="G10" s="1"/>
    </row>
    <row r="11" spans="1:5" ht="15.75" thickBot="1">
      <c r="A11" s="145"/>
      <c r="B11" s="149"/>
      <c r="C11" s="147"/>
      <c r="D11" s="148"/>
      <c r="E11" s="145"/>
    </row>
    <row r="12" spans="1:5" ht="15">
      <c r="A12" s="145"/>
      <c r="B12" s="141" t="s">
        <v>213</v>
      </c>
      <c r="C12" s="156" t="s">
        <v>214</v>
      </c>
      <c r="D12" s="157" t="s">
        <v>215</v>
      </c>
      <c r="E12" s="145"/>
    </row>
    <row r="13" spans="1:5" ht="15">
      <c r="A13" s="145"/>
      <c r="B13" s="158" t="str">
        <f>planilha!A13</f>
        <v>1.0</v>
      </c>
      <c r="C13" s="159" t="str">
        <f>VLOOKUP(B13,planilha!$A$13:$G$415,3,FALSE)</f>
        <v>Serviço técnico especializado </v>
      </c>
      <c r="D13" s="160">
        <f>VLOOKUP(B13,planilha!$A$13:$G$415,7,FALSE)</f>
        <v>0</v>
      </c>
      <c r="E13" s="145"/>
    </row>
    <row r="14" spans="1:5" ht="15">
      <c r="A14" s="145"/>
      <c r="B14" s="158" t="s">
        <v>593</v>
      </c>
      <c r="C14" s="159" t="str">
        <f>VLOOKUP(B14,planilha!$A$13:$G$415,3,FALSE)</f>
        <v>Início, apoio e administração da obra</v>
      </c>
      <c r="D14" s="160">
        <f>VLOOKUP(B14,planilha!$A$13:$G$415,7,FALSE)</f>
        <v>0</v>
      </c>
      <c r="E14" s="145"/>
    </row>
    <row r="15" spans="1:5" ht="18" customHeight="1">
      <c r="A15" s="145"/>
      <c r="B15" s="158" t="s">
        <v>594</v>
      </c>
      <c r="C15" s="159" t="str">
        <f>VLOOKUP(B15,planilha!$A$13:$G$415,3,FALSE)</f>
        <v>Demolição, Transporte e Serviço em Solo</v>
      </c>
      <c r="D15" s="160">
        <f>VLOOKUP(B15,planilha!$A$13:$G$415,7,FALSE)</f>
        <v>0</v>
      </c>
      <c r="E15" s="145"/>
    </row>
    <row r="16" spans="1:5" ht="15">
      <c r="A16" s="145"/>
      <c r="B16" s="158" t="s">
        <v>595</v>
      </c>
      <c r="C16" s="159" t="str">
        <f>VLOOKUP(B16,planilha!$A$13:$G$415,3,FALSE)</f>
        <v>Fundação e estrutura</v>
      </c>
      <c r="D16" s="160">
        <f>VLOOKUP(B16,planilha!$A$13:$G$415,7,FALSE)</f>
        <v>0</v>
      </c>
      <c r="E16" s="145"/>
    </row>
    <row r="17" spans="1:5" ht="15">
      <c r="A17" s="145"/>
      <c r="B17" s="158" t="s">
        <v>611</v>
      </c>
      <c r="C17" s="159" t="str">
        <f>VLOOKUP(B17,planilha!$A$13:$G$415,3,FALSE)</f>
        <v>Alvenaria e elemento divisor</v>
      </c>
      <c r="D17" s="160">
        <f>VLOOKUP(B17,planilha!$A$13:$G$415,7,FALSE)</f>
        <v>0</v>
      </c>
      <c r="E17" s="145"/>
    </row>
    <row r="18" spans="1:5" ht="15">
      <c r="A18" s="145"/>
      <c r="B18" s="158" t="s">
        <v>596</v>
      </c>
      <c r="C18" s="159" t="str">
        <f>VLOOKUP(B18,planilha!$A$13:$G$415,3,FALSE)</f>
        <v>Revestimentos</v>
      </c>
      <c r="D18" s="160">
        <f>VLOOKUP(B18,planilha!$A$13:$G$415,7,FALSE)</f>
        <v>0</v>
      </c>
      <c r="E18" s="145"/>
    </row>
    <row r="19" spans="1:5" ht="15">
      <c r="A19" s="145"/>
      <c r="B19" s="158" t="s">
        <v>597</v>
      </c>
      <c r="C19" s="159" t="str">
        <f>VLOOKUP(B19,planilha!$A$13:$G$415,3,FALSE)</f>
        <v>Forro e gesso</v>
      </c>
      <c r="D19" s="160">
        <f>VLOOKUP(B19,planilha!$A$13:$G$415,7,FALSE)</f>
        <v>0</v>
      </c>
      <c r="E19" s="145"/>
    </row>
    <row r="20" spans="1:5" ht="25.5">
      <c r="A20" s="145"/>
      <c r="B20" s="158" t="s">
        <v>598</v>
      </c>
      <c r="C20" s="161" t="str">
        <f>VLOOKUP(B20,planilha!$A$13:$G$415,3,FALSE)</f>
        <v>Esquadrias, Portas, Marcenaria, Vidros, Corrimão, alambrados, e equip. metálicos</v>
      </c>
      <c r="D20" s="160">
        <f>VLOOKUP(B20,planilha!$A$13:$G$415,7,FALSE)</f>
        <v>0</v>
      </c>
      <c r="E20" s="145"/>
    </row>
    <row r="21" spans="1:5" ht="15">
      <c r="A21" s="145"/>
      <c r="B21" s="158" t="s">
        <v>599</v>
      </c>
      <c r="C21" s="159" t="str">
        <f>VLOOKUP(B21,planilha!$A$13:$G$415,3,FALSE)</f>
        <v>Impermeabilização, proteção e junta</v>
      </c>
      <c r="D21" s="160">
        <f>VLOOKUP(B21,planilha!$A$13:$G$415,7,FALSE)</f>
        <v>0</v>
      </c>
      <c r="E21" s="145"/>
    </row>
    <row r="22" spans="1:5" ht="15">
      <c r="A22" s="145"/>
      <c r="B22" s="158" t="s">
        <v>600</v>
      </c>
      <c r="C22" s="159" t="str">
        <f>VLOOKUP(B22,planilha!$A$13:$G$415,3,FALSE)</f>
        <v>Pintura</v>
      </c>
      <c r="D22" s="160">
        <f>VLOOKUP(B22,planilha!$A$13:$G$415,7,FALSE)</f>
        <v>0</v>
      </c>
      <c r="E22" s="145"/>
    </row>
    <row r="23" spans="1:5" ht="15">
      <c r="A23" s="145"/>
      <c r="B23" s="158" t="s">
        <v>601</v>
      </c>
      <c r="C23" s="159" t="str">
        <f>VLOOKUP(B23,planilha!$A$13:$G$415,3,FALSE)</f>
        <v>Instalações Elétricas, Elétricas Especiais</v>
      </c>
      <c r="D23" s="160">
        <f>VLOOKUP(B23,planilha!$A$13:$G$415,7,FALSE)</f>
        <v>0</v>
      </c>
      <c r="E23" s="145"/>
    </row>
    <row r="24" spans="1:5" ht="15">
      <c r="A24" s="145"/>
      <c r="B24" s="158" t="s">
        <v>602</v>
      </c>
      <c r="C24" s="159" t="str">
        <f>VLOOKUP(B24,planilha!$A$13:$G$415,3,FALSE)</f>
        <v>Instalações Hidráulicas</v>
      </c>
      <c r="D24" s="160">
        <f>VLOOKUP(B24,planilha!$A$13:$G$415,7,FALSE)</f>
        <v>0</v>
      </c>
      <c r="E24" s="145"/>
    </row>
    <row r="25" spans="1:5" ht="15">
      <c r="A25" s="145"/>
      <c r="B25" s="158" t="s">
        <v>590</v>
      </c>
      <c r="C25" s="159" t="str">
        <f>VLOOKUP(B25,planilha!$A$13:$G$415,3,FALSE)</f>
        <v>Climatização, exaustão, ventilação e ar condicionado</v>
      </c>
      <c r="D25" s="160">
        <f>VLOOKUP(B25,planilha!$A$13:$G$415,7,FALSE)</f>
        <v>0</v>
      </c>
      <c r="E25" s="145"/>
    </row>
    <row r="26" spans="1:5" ht="15">
      <c r="A26" s="145"/>
      <c r="B26" s="158" t="s">
        <v>603</v>
      </c>
      <c r="C26" s="159" t="str">
        <f>VLOOKUP(B26,planilha!$A$13:$G$415,3,FALSE)</f>
        <v>Acessórios e outros</v>
      </c>
      <c r="D26" s="160">
        <f>VLOOKUP(B26,planilha!$A$13:$G$415,7,FALSE)</f>
        <v>0</v>
      </c>
      <c r="E26" s="145"/>
    </row>
    <row r="27" spans="1:5" ht="15.75" thickBot="1">
      <c r="A27" s="145"/>
      <c r="B27" s="158" t="s">
        <v>820</v>
      </c>
      <c r="C27" s="159" t="str">
        <f>VLOOKUP(B27,planilha!$A$13:$G$415,3,FALSE)</f>
        <v>Limpeza e arremate</v>
      </c>
      <c r="D27" s="160">
        <f>VLOOKUP(B27,planilha!$A$13:$G$415,7,FALSE)</f>
        <v>0</v>
      </c>
      <c r="E27" s="145"/>
    </row>
    <row r="28" spans="1:5" ht="15">
      <c r="A28" s="145"/>
      <c r="B28" s="244" t="s">
        <v>972</v>
      </c>
      <c r="C28" s="245"/>
      <c r="D28" s="162">
        <f>SUM(D13:D27)</f>
        <v>0</v>
      </c>
      <c r="E28" s="145"/>
    </row>
    <row r="29" spans="1:5" ht="15.75" thickBot="1">
      <c r="A29" s="145"/>
      <c r="B29" s="237" t="str">
        <f>CONCATENATE(planilha!A418," - ",planilha!F418*100," %")</f>
        <v>                      BDI Obra - 0 %</v>
      </c>
      <c r="C29" s="238"/>
      <c r="D29" s="163">
        <f>ROUND(D28*planilha!F418,2)</f>
        <v>0</v>
      </c>
      <c r="E29" s="145"/>
    </row>
    <row r="30" spans="1:5" ht="15.75" thickBot="1">
      <c r="A30" s="145"/>
      <c r="B30" s="164" t="s">
        <v>961</v>
      </c>
      <c r="C30" s="165" t="str">
        <f>VLOOKUP(B30,planilha!$A$13:$G$428,3,FALSE)</f>
        <v>Equipamentos</v>
      </c>
      <c r="D30" s="166">
        <f>VLOOKUP(B30,planilha!$A$13:$G$428,7,FALSE)</f>
        <v>0</v>
      </c>
      <c r="E30" s="145"/>
    </row>
    <row r="31" spans="1:5" ht="15">
      <c r="A31" s="145"/>
      <c r="B31" s="244" t="s">
        <v>960</v>
      </c>
      <c r="C31" s="245"/>
      <c r="D31" s="162">
        <f>D30</f>
        <v>0</v>
      </c>
      <c r="E31" s="145"/>
    </row>
    <row r="32" spans="1:5" ht="15.75" thickBot="1">
      <c r="A32" s="145"/>
      <c r="B32" s="237" t="str">
        <f>CONCATENATE(planilha!A425," - ",planilha!F425*100,"%")</f>
        <v>                      BDI Equipamentos - 0%</v>
      </c>
      <c r="C32" s="238"/>
      <c r="D32" s="163">
        <f>ROUND(D31*planilha!F425,2)</f>
        <v>0</v>
      </c>
      <c r="E32" s="145"/>
    </row>
    <row r="33" spans="1:5" ht="15.75" thickBot="1">
      <c r="A33" s="145"/>
      <c r="B33" s="239" t="s">
        <v>211</v>
      </c>
      <c r="C33" s="240"/>
      <c r="D33" s="167">
        <f>D28+D29+D31+D32</f>
        <v>0</v>
      </c>
      <c r="E33" s="145"/>
    </row>
    <row r="34" spans="1:5" ht="15">
      <c r="A34" s="145"/>
      <c r="B34" s="149"/>
      <c r="C34" s="168"/>
      <c r="D34" s="148"/>
      <c r="E34" s="145"/>
    </row>
    <row r="35" spans="1:5" ht="15">
      <c r="A35" s="145"/>
      <c r="B35" s="149"/>
      <c r="C35" s="149"/>
      <c r="D35" s="148"/>
      <c r="E35" s="145"/>
    </row>
    <row r="36" spans="1:5" ht="15">
      <c r="A36" s="145"/>
      <c r="B36" s="149"/>
      <c r="C36" s="149"/>
      <c r="D36" s="148"/>
      <c r="E36" s="145"/>
    </row>
    <row r="37" spans="1:5" ht="15">
      <c r="A37" s="145"/>
      <c r="B37" s="149"/>
      <c r="C37" s="149"/>
      <c r="D37" s="148"/>
      <c r="E37" s="145"/>
    </row>
    <row r="38" spans="1:5" ht="15">
      <c r="A38" s="145"/>
      <c r="B38" s="149"/>
      <c r="C38" s="149"/>
      <c r="D38" s="148"/>
      <c r="E38" s="145"/>
    </row>
    <row r="39" spans="1:5" ht="15">
      <c r="A39" s="145"/>
      <c r="B39" s="149"/>
      <c r="C39" s="149"/>
      <c r="D39" s="148"/>
      <c r="E39" s="145"/>
    </row>
    <row r="40" spans="1:5" ht="15">
      <c r="A40" s="145"/>
      <c r="B40" s="149"/>
      <c r="C40" s="149"/>
      <c r="D40" s="148"/>
      <c r="E40" s="145"/>
    </row>
    <row r="41" spans="1:5" ht="15">
      <c r="A41" s="145"/>
      <c r="B41" s="149"/>
      <c r="C41" s="149"/>
      <c r="D41" s="148"/>
      <c r="E41" s="145"/>
    </row>
    <row r="42" spans="1:5" ht="15">
      <c r="A42" s="145"/>
      <c r="B42" s="149"/>
      <c r="C42" s="149"/>
      <c r="D42" s="148"/>
      <c r="E42" s="145"/>
    </row>
  </sheetData>
  <sheetProtection/>
  <mergeCells count="10">
    <mergeCell ref="C7:E7"/>
    <mergeCell ref="B29:C29"/>
    <mergeCell ref="B33:C33"/>
    <mergeCell ref="A6:B6"/>
    <mergeCell ref="A7:B7"/>
    <mergeCell ref="A9:D9"/>
    <mergeCell ref="B28:C28"/>
    <mergeCell ref="B31:C31"/>
    <mergeCell ref="B32:C32"/>
    <mergeCell ref="C6:E6"/>
  </mergeCells>
  <printOptions/>
  <pageMargins left="0.5118110236220472" right="0.5118110236220472" top="1.6026041666666666" bottom="0.7874015748031497" header="0.31496062992125984" footer="0.31496062992125984"/>
  <pageSetup horizontalDpi="1200" verticalDpi="1200" orientation="portrait" paperSize="9" scale="85" r:id="rId1"/>
  <headerFooter>
    <oddFooter>&amp;R&amp;"Verdana,Normal"&amp;8Página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Normal="40" zoomScaleSheetLayoutView="100" zoomScalePageLayoutView="85" workbookViewId="0" topLeftCell="A1">
      <selection activeCell="C51" sqref="C51"/>
    </sheetView>
  </sheetViews>
  <sheetFormatPr defaultColWidth="9.140625" defaultRowHeight="15"/>
  <cols>
    <col min="1" max="1" width="8.7109375" style="2" customWidth="1"/>
    <col min="2" max="2" width="56.7109375" style="4" customWidth="1"/>
    <col min="3" max="3" width="27.57421875" style="9" customWidth="1"/>
    <col min="4" max="22" width="20.7109375" style="4" customWidth="1"/>
    <col min="23" max="23" width="17.00390625" style="2" customWidth="1"/>
    <col min="24" max="24" width="9.421875" style="2" customWidth="1"/>
    <col min="25" max="16384" width="9.140625" style="2" customWidth="1"/>
  </cols>
  <sheetData>
    <row r="1" spans="1:24" ht="15">
      <c r="A1" s="145"/>
      <c r="B1" s="220" t="s">
        <v>1121</v>
      </c>
      <c r="C1" s="170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5"/>
      <c r="X1" s="145"/>
    </row>
    <row r="2" spans="1:24" ht="15">
      <c r="A2" s="145"/>
      <c r="B2" s="149"/>
      <c r="C2" s="170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5"/>
      <c r="X2" s="145"/>
    </row>
    <row r="3" spans="1:24" ht="24.75" customHeight="1">
      <c r="A3" s="212" t="s">
        <v>202</v>
      </c>
      <c r="B3" s="246" t="str">
        <f>planilha!C6</f>
        <v>Reforma do serviço de nutrição e dietética, refeitórios, fachadas e lajes, troca do aquecedor e instalação de gerador</v>
      </c>
      <c r="C3" s="246"/>
      <c r="D3" s="171"/>
      <c r="E3" s="172"/>
      <c r="F3" s="149"/>
      <c r="G3" s="149"/>
      <c r="H3" s="149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45"/>
      <c r="X3" s="145"/>
    </row>
    <row r="4" spans="1:24" ht="15">
      <c r="A4" s="214" t="s">
        <v>212</v>
      </c>
      <c r="B4" s="213" t="str">
        <f>planilha!C7</f>
        <v>Hospital Geral de Taipas - Av. Elisio Teixeira  Leite, nº 6999  – São Paulo/SP</v>
      </c>
      <c r="C4" s="171"/>
      <c r="D4" s="171"/>
      <c r="E4" s="172"/>
      <c r="F4" s="149"/>
      <c r="G4" s="149"/>
      <c r="H4" s="149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45"/>
      <c r="X4" s="145"/>
    </row>
    <row r="5" spans="1:24" ht="3.75" customHeight="1">
      <c r="A5" s="173"/>
      <c r="B5" s="174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45"/>
      <c r="X5" s="145"/>
    </row>
    <row r="6" spans="1:24" ht="15.75" thickBot="1">
      <c r="A6" s="168"/>
      <c r="B6" s="168"/>
      <c r="C6" s="170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5"/>
      <c r="X6" s="145"/>
    </row>
    <row r="7" spans="1:24" ht="15">
      <c r="A7" s="215" t="s">
        <v>213</v>
      </c>
      <c r="B7" s="216" t="s">
        <v>214</v>
      </c>
      <c r="C7" s="217" t="s">
        <v>215</v>
      </c>
      <c r="D7" s="177" t="s">
        <v>216</v>
      </c>
      <c r="E7" s="178" t="s">
        <v>217</v>
      </c>
      <c r="F7" s="178" t="s">
        <v>218</v>
      </c>
      <c r="G7" s="178" t="s">
        <v>219</v>
      </c>
      <c r="H7" s="178" t="s">
        <v>220</v>
      </c>
      <c r="I7" s="178" t="s">
        <v>221</v>
      </c>
      <c r="J7" s="178" t="s">
        <v>222</v>
      </c>
      <c r="K7" s="178" t="s">
        <v>223</v>
      </c>
      <c r="L7" s="178" t="s">
        <v>604</v>
      </c>
      <c r="M7" s="178" t="s">
        <v>605</v>
      </c>
      <c r="N7" s="178" t="s">
        <v>808</v>
      </c>
      <c r="O7" s="178" t="s">
        <v>809</v>
      </c>
      <c r="P7" s="178" t="s">
        <v>810</v>
      </c>
      <c r="Q7" s="178" t="s">
        <v>811</v>
      </c>
      <c r="R7" s="178" t="s">
        <v>812</v>
      </c>
      <c r="S7" s="178" t="s">
        <v>813</v>
      </c>
      <c r="T7" s="178" t="s">
        <v>814</v>
      </c>
      <c r="U7" s="178" t="s">
        <v>815</v>
      </c>
      <c r="V7" s="179" t="s">
        <v>797</v>
      </c>
      <c r="W7" s="145"/>
      <c r="X7" s="145"/>
    </row>
    <row r="8" spans="1:24" ht="15">
      <c r="A8" s="255" t="str">
        <f>resumo!B13</f>
        <v>1.0</v>
      </c>
      <c r="B8" s="257" t="str">
        <f>VLOOKUP(A8,resumo!$B$13:D26,2,FALSE)</f>
        <v>Serviço técnico especializado </v>
      </c>
      <c r="C8" s="258">
        <f>VLOOKUP(A8,planilha!$A$13:$H$426,7,FALSE)</f>
        <v>0</v>
      </c>
      <c r="D8" s="180">
        <v>0.35</v>
      </c>
      <c r="E8" s="181">
        <v>0.35</v>
      </c>
      <c r="F8" s="181">
        <v>0.3</v>
      </c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2">
        <f>SUM(D8:U8)</f>
        <v>1</v>
      </c>
      <c r="W8" s="145"/>
      <c r="X8" s="145"/>
    </row>
    <row r="9" spans="1:24" ht="15">
      <c r="A9" s="256"/>
      <c r="B9" s="248"/>
      <c r="C9" s="259"/>
      <c r="D9" s="183">
        <f>$C$8*D8</f>
        <v>0</v>
      </c>
      <c r="E9" s="183">
        <f>$C$8*E8</f>
        <v>0</v>
      </c>
      <c r="F9" s="183">
        <f>$C$8*F8</f>
        <v>0</v>
      </c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5">
        <f>SUM(D9:U9)</f>
        <v>0</v>
      </c>
      <c r="W9" s="186"/>
      <c r="X9" s="145"/>
    </row>
    <row r="10" spans="1:24" ht="15">
      <c r="A10" s="255" t="str">
        <f>resumo!B14</f>
        <v>2.0</v>
      </c>
      <c r="B10" s="257" t="str">
        <f>VLOOKUP(A10,resumo!$B$13:D29,2,FALSE)</f>
        <v>Início, apoio e administração da obra</v>
      </c>
      <c r="C10" s="258">
        <f>VLOOKUP(A10,planilha!$A$13:$H$426,7,FALSE)</f>
        <v>0</v>
      </c>
      <c r="D10" s="181">
        <v>0.1</v>
      </c>
      <c r="E10" s="181">
        <v>0.1</v>
      </c>
      <c r="F10" s="181">
        <v>0.05</v>
      </c>
      <c r="G10" s="181">
        <v>0.05</v>
      </c>
      <c r="H10" s="181">
        <v>0.05</v>
      </c>
      <c r="I10" s="181">
        <v>0.05</v>
      </c>
      <c r="J10" s="181">
        <v>0.05</v>
      </c>
      <c r="K10" s="181">
        <v>0.05</v>
      </c>
      <c r="L10" s="181">
        <v>0.05</v>
      </c>
      <c r="M10" s="181">
        <v>0.05</v>
      </c>
      <c r="N10" s="181">
        <v>0.05</v>
      </c>
      <c r="O10" s="181">
        <v>0.05</v>
      </c>
      <c r="P10" s="181">
        <v>0.05</v>
      </c>
      <c r="Q10" s="181">
        <v>0.05</v>
      </c>
      <c r="R10" s="181">
        <v>0.05</v>
      </c>
      <c r="S10" s="181">
        <v>0.05</v>
      </c>
      <c r="T10" s="181">
        <v>0.05</v>
      </c>
      <c r="U10" s="181">
        <v>0.05</v>
      </c>
      <c r="V10" s="187">
        <f aca="true" t="shared" si="0" ref="V10:V37">SUM(D10:U10)</f>
        <v>1.0000000000000002</v>
      </c>
      <c r="W10" s="145"/>
      <c r="X10" s="145"/>
    </row>
    <row r="11" spans="1:24" ht="15">
      <c r="A11" s="256"/>
      <c r="B11" s="248"/>
      <c r="C11" s="259"/>
      <c r="D11" s="188">
        <f>$C$10*D10</f>
        <v>0</v>
      </c>
      <c r="E11" s="188">
        <f aca="true" t="shared" si="1" ref="E11:T11">$C$10*E10</f>
        <v>0</v>
      </c>
      <c r="F11" s="188">
        <f t="shared" si="1"/>
        <v>0</v>
      </c>
      <c r="G11" s="188">
        <f t="shared" si="1"/>
        <v>0</v>
      </c>
      <c r="H11" s="188">
        <f t="shared" si="1"/>
        <v>0</v>
      </c>
      <c r="I11" s="188">
        <f t="shared" si="1"/>
        <v>0</v>
      </c>
      <c r="J11" s="188">
        <f t="shared" si="1"/>
        <v>0</v>
      </c>
      <c r="K11" s="188">
        <f t="shared" si="1"/>
        <v>0</v>
      </c>
      <c r="L11" s="188">
        <f t="shared" si="1"/>
        <v>0</v>
      </c>
      <c r="M11" s="188">
        <f>$C$10*M10</f>
        <v>0</v>
      </c>
      <c r="N11" s="188">
        <f t="shared" si="1"/>
        <v>0</v>
      </c>
      <c r="O11" s="188">
        <f t="shared" si="1"/>
        <v>0</v>
      </c>
      <c r="P11" s="188">
        <f t="shared" si="1"/>
        <v>0</v>
      </c>
      <c r="Q11" s="188">
        <f t="shared" si="1"/>
        <v>0</v>
      </c>
      <c r="R11" s="188">
        <f>$C$10*R10</f>
        <v>0</v>
      </c>
      <c r="S11" s="188">
        <f t="shared" si="1"/>
        <v>0</v>
      </c>
      <c r="T11" s="188">
        <f t="shared" si="1"/>
        <v>0</v>
      </c>
      <c r="U11" s="188">
        <f>$C$10*U10</f>
        <v>0</v>
      </c>
      <c r="V11" s="185">
        <f t="shared" si="0"/>
        <v>0</v>
      </c>
      <c r="W11" s="145"/>
      <c r="X11" s="145"/>
    </row>
    <row r="12" spans="1:24" ht="15">
      <c r="A12" s="255" t="str">
        <f>resumo!B15</f>
        <v>3.0</v>
      </c>
      <c r="B12" s="257" t="str">
        <f>VLOOKUP(A12,resumo!$B$13:D34,2,FALSE)</f>
        <v>Demolição, Transporte e Serviço em Solo</v>
      </c>
      <c r="C12" s="258">
        <f>VLOOKUP(A12,planilha!$A$13:$H$426,7,FALSE)</f>
        <v>0</v>
      </c>
      <c r="D12" s="181">
        <v>0.2</v>
      </c>
      <c r="E12" s="181">
        <v>0.1</v>
      </c>
      <c r="F12" s="181">
        <v>0.1</v>
      </c>
      <c r="G12" s="180">
        <v>0.04</v>
      </c>
      <c r="H12" s="181">
        <v>0.04</v>
      </c>
      <c r="I12" s="181">
        <v>0.04</v>
      </c>
      <c r="J12" s="181">
        <v>0.04</v>
      </c>
      <c r="K12" s="181">
        <v>0.04</v>
      </c>
      <c r="L12" s="181">
        <v>0.04</v>
      </c>
      <c r="M12" s="181">
        <v>0.04</v>
      </c>
      <c r="N12" s="181">
        <v>0.04</v>
      </c>
      <c r="O12" s="181">
        <v>0.04</v>
      </c>
      <c r="P12" s="181">
        <v>0.04</v>
      </c>
      <c r="Q12" s="181">
        <v>0.04</v>
      </c>
      <c r="R12" s="181">
        <v>0.04</v>
      </c>
      <c r="S12" s="181">
        <v>0.04</v>
      </c>
      <c r="T12" s="181">
        <v>0.04</v>
      </c>
      <c r="U12" s="181">
        <v>0.04</v>
      </c>
      <c r="V12" s="187">
        <f t="shared" si="0"/>
        <v>1.0000000000000004</v>
      </c>
      <c r="W12" s="145"/>
      <c r="X12" s="145"/>
    </row>
    <row r="13" spans="1:24" ht="15">
      <c r="A13" s="256"/>
      <c r="B13" s="248"/>
      <c r="C13" s="259"/>
      <c r="D13" s="183">
        <f>$C$12*D12</f>
        <v>0</v>
      </c>
      <c r="E13" s="183">
        <f aca="true" t="shared" si="2" ref="E13:T13">$C$12*E12</f>
        <v>0</v>
      </c>
      <c r="F13" s="183">
        <f t="shared" si="2"/>
        <v>0</v>
      </c>
      <c r="G13" s="183">
        <f t="shared" si="2"/>
        <v>0</v>
      </c>
      <c r="H13" s="183">
        <f t="shared" si="2"/>
        <v>0</v>
      </c>
      <c r="I13" s="183">
        <f t="shared" si="2"/>
        <v>0</v>
      </c>
      <c r="J13" s="183">
        <f t="shared" si="2"/>
        <v>0</v>
      </c>
      <c r="K13" s="183">
        <f t="shared" si="2"/>
        <v>0</v>
      </c>
      <c r="L13" s="183">
        <f t="shared" si="2"/>
        <v>0</v>
      </c>
      <c r="M13" s="183">
        <f t="shared" si="2"/>
        <v>0</v>
      </c>
      <c r="N13" s="183">
        <f t="shared" si="2"/>
        <v>0</v>
      </c>
      <c r="O13" s="183">
        <f t="shared" si="2"/>
        <v>0</v>
      </c>
      <c r="P13" s="183">
        <f t="shared" si="2"/>
        <v>0</v>
      </c>
      <c r="Q13" s="183">
        <f t="shared" si="2"/>
        <v>0</v>
      </c>
      <c r="R13" s="183">
        <f t="shared" si="2"/>
        <v>0</v>
      </c>
      <c r="S13" s="183">
        <f t="shared" si="2"/>
        <v>0</v>
      </c>
      <c r="T13" s="183">
        <f t="shared" si="2"/>
        <v>0</v>
      </c>
      <c r="U13" s="183">
        <f>$C$12*U12</f>
        <v>0</v>
      </c>
      <c r="V13" s="185">
        <f t="shared" si="0"/>
        <v>0</v>
      </c>
      <c r="W13" s="145"/>
      <c r="X13" s="145"/>
    </row>
    <row r="14" spans="1:24" ht="15">
      <c r="A14" s="255" t="str">
        <f>resumo!B16</f>
        <v>4.0</v>
      </c>
      <c r="B14" s="257" t="str">
        <f>VLOOKUP(A14,resumo!$B$13:D36,2,FALSE)</f>
        <v>Fundação e estrutura</v>
      </c>
      <c r="C14" s="258">
        <f>VLOOKUP(A14,planilha!$A$13:$H$426,7,FALSE)</f>
        <v>0</v>
      </c>
      <c r="D14" s="189"/>
      <c r="E14" s="180">
        <v>0.3</v>
      </c>
      <c r="F14" s="181">
        <v>0.3</v>
      </c>
      <c r="G14" s="181">
        <v>0.2</v>
      </c>
      <c r="H14" s="181">
        <v>0.1</v>
      </c>
      <c r="I14" s="181">
        <v>0.1</v>
      </c>
      <c r="J14" s="181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7">
        <f t="shared" si="0"/>
        <v>1</v>
      </c>
      <c r="W14" s="145"/>
      <c r="X14" s="145"/>
    </row>
    <row r="15" spans="1:24" ht="15">
      <c r="A15" s="256"/>
      <c r="B15" s="248"/>
      <c r="C15" s="259"/>
      <c r="D15" s="190"/>
      <c r="E15" s="191">
        <f>$C$14*E14</f>
        <v>0</v>
      </c>
      <c r="F15" s="191">
        <f>$C$14*F14</f>
        <v>0</v>
      </c>
      <c r="G15" s="191">
        <f>$C$14*G14</f>
        <v>0</v>
      </c>
      <c r="H15" s="191">
        <f>$C$14*H14</f>
        <v>0</v>
      </c>
      <c r="I15" s="191">
        <f>$C$14*I14</f>
        <v>0</v>
      </c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85">
        <f t="shared" si="0"/>
        <v>0</v>
      </c>
      <c r="W15" s="145"/>
      <c r="X15" s="145"/>
    </row>
    <row r="16" spans="1:24" ht="15">
      <c r="A16" s="255" t="str">
        <f>resumo!B17</f>
        <v>5.0</v>
      </c>
      <c r="B16" s="257" t="str">
        <f>VLOOKUP(A16,resumo!$B$13:D38,2,FALSE)</f>
        <v>Alvenaria e elemento divisor</v>
      </c>
      <c r="C16" s="258">
        <f>VLOOKUP(A16,planilha!$A$13:$H$426,7,FALSE)</f>
        <v>0</v>
      </c>
      <c r="D16" s="180"/>
      <c r="E16" s="180"/>
      <c r="F16" s="180"/>
      <c r="G16" s="180">
        <v>0.3</v>
      </c>
      <c r="H16" s="180">
        <v>0.3</v>
      </c>
      <c r="I16" s="180">
        <v>0.2</v>
      </c>
      <c r="J16" s="180">
        <v>0.2</v>
      </c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7">
        <f t="shared" si="0"/>
        <v>1</v>
      </c>
      <c r="W16" s="145"/>
      <c r="X16" s="145"/>
    </row>
    <row r="17" spans="1:24" ht="15">
      <c r="A17" s="256"/>
      <c r="B17" s="248"/>
      <c r="C17" s="259"/>
      <c r="D17" s="190"/>
      <c r="E17" s="190"/>
      <c r="F17" s="190"/>
      <c r="G17" s="192">
        <f>$C$16*G16</f>
        <v>0</v>
      </c>
      <c r="H17" s="192">
        <f>$C$16*H16</f>
        <v>0</v>
      </c>
      <c r="I17" s="192">
        <f>$C$16*I16</f>
        <v>0</v>
      </c>
      <c r="J17" s="192">
        <f>$C$16*J16</f>
        <v>0</v>
      </c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85">
        <f t="shared" si="0"/>
        <v>0</v>
      </c>
      <c r="W17" s="145"/>
      <c r="X17" s="145"/>
    </row>
    <row r="18" spans="1:24" ht="15">
      <c r="A18" s="255" t="str">
        <f>resumo!B18</f>
        <v>6.0</v>
      </c>
      <c r="B18" s="257" t="str">
        <f>VLOOKUP(A18,resumo!$B$13:D40,2,FALSE)</f>
        <v>Revestimentos</v>
      </c>
      <c r="C18" s="258">
        <f>VLOOKUP(A18,planilha!$A$13:$H$426,7,FALSE)</f>
        <v>0</v>
      </c>
      <c r="D18" s="180"/>
      <c r="E18" s="180"/>
      <c r="F18" s="180"/>
      <c r="G18" s="180"/>
      <c r="H18" s="180">
        <v>0.2</v>
      </c>
      <c r="I18" s="180">
        <v>0.2</v>
      </c>
      <c r="J18" s="180">
        <v>0.1</v>
      </c>
      <c r="K18" s="180">
        <v>0.1</v>
      </c>
      <c r="L18" s="180">
        <v>0.1</v>
      </c>
      <c r="M18" s="180">
        <v>0.1</v>
      </c>
      <c r="N18" s="180">
        <v>0.1</v>
      </c>
      <c r="O18" s="180">
        <v>0.1</v>
      </c>
      <c r="P18" s="180"/>
      <c r="Q18" s="180"/>
      <c r="R18" s="180"/>
      <c r="S18" s="180"/>
      <c r="T18" s="180"/>
      <c r="U18" s="180"/>
      <c r="V18" s="187">
        <f t="shared" si="0"/>
        <v>0.9999999999999999</v>
      </c>
      <c r="W18" s="145"/>
      <c r="X18" s="145"/>
    </row>
    <row r="19" spans="1:24" ht="15">
      <c r="A19" s="256"/>
      <c r="B19" s="248"/>
      <c r="C19" s="259"/>
      <c r="D19" s="190"/>
      <c r="E19" s="190"/>
      <c r="F19" s="190"/>
      <c r="G19" s="190"/>
      <c r="H19" s="191">
        <f aca="true" t="shared" si="3" ref="H19:O19">$C$18*H18</f>
        <v>0</v>
      </c>
      <c r="I19" s="191">
        <f t="shared" si="3"/>
        <v>0</v>
      </c>
      <c r="J19" s="191">
        <f t="shared" si="3"/>
        <v>0</v>
      </c>
      <c r="K19" s="191">
        <f t="shared" si="3"/>
        <v>0</v>
      </c>
      <c r="L19" s="191">
        <f t="shared" si="3"/>
        <v>0</v>
      </c>
      <c r="M19" s="191">
        <f t="shared" si="3"/>
        <v>0</v>
      </c>
      <c r="N19" s="191">
        <f t="shared" si="3"/>
        <v>0</v>
      </c>
      <c r="O19" s="191">
        <f t="shared" si="3"/>
        <v>0</v>
      </c>
      <c r="P19" s="190"/>
      <c r="Q19" s="190"/>
      <c r="R19" s="190"/>
      <c r="S19" s="190"/>
      <c r="T19" s="190"/>
      <c r="U19" s="190"/>
      <c r="V19" s="185">
        <f t="shared" si="0"/>
        <v>0</v>
      </c>
      <c r="W19" s="145"/>
      <c r="X19" s="145"/>
    </row>
    <row r="20" spans="1:24" ht="15">
      <c r="A20" s="255" t="str">
        <f>resumo!B19</f>
        <v>7.0</v>
      </c>
      <c r="B20" s="257" t="str">
        <f>VLOOKUP(A20,resumo!$B$13:D42,2,FALSE)</f>
        <v>Forro e gesso</v>
      </c>
      <c r="C20" s="258">
        <f>VLOOKUP(A20,planilha!$A$13:$H$426,7,FALSE)</f>
        <v>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>
        <v>0.2</v>
      </c>
      <c r="N20" s="180">
        <v>0.1</v>
      </c>
      <c r="O20" s="180">
        <v>0.1</v>
      </c>
      <c r="P20" s="180">
        <v>0.1</v>
      </c>
      <c r="Q20" s="180">
        <v>0.1</v>
      </c>
      <c r="R20" s="180">
        <v>0.1</v>
      </c>
      <c r="S20" s="180">
        <v>0.1</v>
      </c>
      <c r="T20" s="180">
        <v>0.1</v>
      </c>
      <c r="U20" s="180">
        <v>0.1</v>
      </c>
      <c r="V20" s="187">
        <f>SUM(D20:U20)</f>
        <v>0.9999999999999999</v>
      </c>
      <c r="W20" s="145"/>
      <c r="X20" s="145"/>
    </row>
    <row r="21" spans="1:24" ht="15">
      <c r="A21" s="256"/>
      <c r="B21" s="248"/>
      <c r="C21" s="259"/>
      <c r="D21" s="190"/>
      <c r="E21" s="190"/>
      <c r="F21" s="190"/>
      <c r="G21" s="190"/>
      <c r="H21" s="190"/>
      <c r="I21" s="190"/>
      <c r="J21" s="190"/>
      <c r="K21" s="190"/>
      <c r="L21" s="190"/>
      <c r="M21" s="192">
        <f aca="true" t="shared" si="4" ref="M21:U21">$C$20*M20</f>
        <v>0</v>
      </c>
      <c r="N21" s="192">
        <f t="shared" si="4"/>
        <v>0</v>
      </c>
      <c r="O21" s="192">
        <f t="shared" si="4"/>
        <v>0</v>
      </c>
      <c r="P21" s="192">
        <f t="shared" si="4"/>
        <v>0</v>
      </c>
      <c r="Q21" s="192">
        <f t="shared" si="4"/>
        <v>0</v>
      </c>
      <c r="R21" s="192">
        <f t="shared" si="4"/>
        <v>0</v>
      </c>
      <c r="S21" s="192">
        <f t="shared" si="4"/>
        <v>0</v>
      </c>
      <c r="T21" s="192">
        <f t="shared" si="4"/>
        <v>0</v>
      </c>
      <c r="U21" s="192">
        <f t="shared" si="4"/>
        <v>0</v>
      </c>
      <c r="V21" s="185">
        <f t="shared" si="0"/>
        <v>0</v>
      </c>
      <c r="W21" s="145"/>
      <c r="X21" s="145"/>
    </row>
    <row r="22" spans="1:24" ht="15">
      <c r="A22" s="255" t="str">
        <f>resumo!B20</f>
        <v>8.0</v>
      </c>
      <c r="B22" s="260" t="str">
        <f>VLOOKUP(A22,resumo!$B$13:D44,2,FALSE)</f>
        <v>Esquadrias, Portas, Marcenaria, Vidros, Corrimão, alambrados, e equip. metálicos</v>
      </c>
      <c r="C22" s="258">
        <f>VLOOKUP(A22,planilha!$A$13:$H$426,7,FALSE)</f>
        <v>0</v>
      </c>
      <c r="D22" s="180"/>
      <c r="E22" s="180"/>
      <c r="F22" s="180"/>
      <c r="G22" s="180"/>
      <c r="H22" s="180"/>
      <c r="I22" s="180"/>
      <c r="J22" s="180">
        <v>0.2</v>
      </c>
      <c r="K22" s="180">
        <v>0.2</v>
      </c>
      <c r="L22" s="180">
        <v>0.2</v>
      </c>
      <c r="M22" s="180">
        <v>0.2</v>
      </c>
      <c r="N22" s="180">
        <v>0.1</v>
      </c>
      <c r="O22" s="180">
        <v>0.1</v>
      </c>
      <c r="P22" s="180"/>
      <c r="Q22" s="180"/>
      <c r="R22" s="180"/>
      <c r="S22" s="180"/>
      <c r="T22" s="180"/>
      <c r="U22" s="180"/>
      <c r="V22" s="187">
        <f t="shared" si="0"/>
        <v>1</v>
      </c>
      <c r="W22" s="145"/>
      <c r="X22" s="145"/>
    </row>
    <row r="23" spans="1:24" ht="15">
      <c r="A23" s="256"/>
      <c r="B23" s="261"/>
      <c r="C23" s="259"/>
      <c r="D23" s="190"/>
      <c r="E23" s="190"/>
      <c r="F23" s="190"/>
      <c r="G23" s="190"/>
      <c r="H23" s="190"/>
      <c r="I23" s="190"/>
      <c r="J23" s="191">
        <f aca="true" t="shared" si="5" ref="J23:O23">$C$22*J22</f>
        <v>0</v>
      </c>
      <c r="K23" s="191">
        <f t="shared" si="5"/>
        <v>0</v>
      </c>
      <c r="L23" s="191">
        <f t="shared" si="5"/>
        <v>0</v>
      </c>
      <c r="M23" s="191">
        <f t="shared" si="5"/>
        <v>0</v>
      </c>
      <c r="N23" s="191">
        <f t="shared" si="5"/>
        <v>0</v>
      </c>
      <c r="O23" s="191">
        <f t="shared" si="5"/>
        <v>0</v>
      </c>
      <c r="P23" s="190"/>
      <c r="Q23" s="190"/>
      <c r="R23" s="190"/>
      <c r="S23" s="190"/>
      <c r="T23" s="190"/>
      <c r="U23" s="190"/>
      <c r="V23" s="185">
        <f t="shared" si="0"/>
        <v>0</v>
      </c>
      <c r="W23" s="145"/>
      <c r="X23" s="145"/>
    </row>
    <row r="24" spans="1:24" ht="15">
      <c r="A24" s="255" t="str">
        <f>resumo!B21</f>
        <v>9.0</v>
      </c>
      <c r="B24" s="257" t="str">
        <f>VLOOKUP(A24,resumo!$B$13:D46,2,FALSE)</f>
        <v>Impermeabilização, proteção e junta</v>
      </c>
      <c r="C24" s="258">
        <f>VLOOKUP(A24,planilha!$A$13:$H$426,7,FALSE)</f>
        <v>0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>
        <v>0.3</v>
      </c>
      <c r="N24" s="180">
        <v>0.2</v>
      </c>
      <c r="O24" s="180">
        <v>0.2</v>
      </c>
      <c r="P24" s="180">
        <v>0.2</v>
      </c>
      <c r="Q24" s="180">
        <v>0.1</v>
      </c>
      <c r="R24" s="180"/>
      <c r="S24" s="180"/>
      <c r="T24" s="180"/>
      <c r="U24" s="180"/>
      <c r="V24" s="187">
        <f t="shared" si="0"/>
        <v>0.9999999999999999</v>
      </c>
      <c r="W24" s="145"/>
      <c r="X24" s="145"/>
    </row>
    <row r="25" spans="1:24" ht="15">
      <c r="A25" s="256"/>
      <c r="B25" s="248"/>
      <c r="C25" s="259"/>
      <c r="D25" s="190"/>
      <c r="E25" s="190"/>
      <c r="F25" s="190"/>
      <c r="G25" s="190"/>
      <c r="H25" s="190"/>
      <c r="I25" s="190"/>
      <c r="J25" s="190"/>
      <c r="K25" s="190"/>
      <c r="L25" s="190"/>
      <c r="M25" s="192">
        <f>$C$24*M24</f>
        <v>0</v>
      </c>
      <c r="N25" s="192">
        <f>$C$24*N24</f>
        <v>0</v>
      </c>
      <c r="O25" s="192">
        <f>$C$24*O24</f>
        <v>0</v>
      </c>
      <c r="P25" s="192">
        <f>$C$24*P24</f>
        <v>0</v>
      </c>
      <c r="Q25" s="192">
        <f>$C$24*Q24</f>
        <v>0</v>
      </c>
      <c r="R25" s="190"/>
      <c r="S25" s="190"/>
      <c r="T25" s="190"/>
      <c r="U25" s="190"/>
      <c r="V25" s="185">
        <f t="shared" si="0"/>
        <v>0</v>
      </c>
      <c r="W25" s="145"/>
      <c r="X25" s="145"/>
    </row>
    <row r="26" spans="1:24" ht="15">
      <c r="A26" s="255" t="str">
        <f>resumo!B22</f>
        <v>10.0</v>
      </c>
      <c r="B26" s="257" t="str">
        <f>VLOOKUP(A26,resumo!$B$13:D48,2,FALSE)</f>
        <v>Pintura</v>
      </c>
      <c r="C26" s="258">
        <f>VLOOKUP(A26,planilha!$A$13:$H$426,7,FALSE)</f>
        <v>0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>
        <v>0.2</v>
      </c>
      <c r="R26" s="180">
        <v>0.2</v>
      </c>
      <c r="S26" s="180">
        <v>0.2</v>
      </c>
      <c r="T26" s="180">
        <v>0.2</v>
      </c>
      <c r="U26" s="180">
        <v>0.2</v>
      </c>
      <c r="V26" s="187">
        <f t="shared" si="0"/>
        <v>1</v>
      </c>
      <c r="W26" s="145"/>
      <c r="X26" s="145"/>
    </row>
    <row r="27" spans="1:24" ht="15">
      <c r="A27" s="256"/>
      <c r="B27" s="248"/>
      <c r="C27" s="25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>
        <f>$C$26*Q26</f>
        <v>0</v>
      </c>
      <c r="R27" s="191">
        <f>$C$26*R26</f>
        <v>0</v>
      </c>
      <c r="S27" s="191">
        <f>$C$26*S26</f>
        <v>0</v>
      </c>
      <c r="T27" s="191">
        <f>$C$26*T26</f>
        <v>0</v>
      </c>
      <c r="U27" s="191">
        <f>$C$26*U26</f>
        <v>0</v>
      </c>
      <c r="V27" s="185">
        <f t="shared" si="0"/>
        <v>0</v>
      </c>
      <c r="W27" s="145"/>
      <c r="X27" s="145"/>
    </row>
    <row r="28" spans="1:24" ht="15">
      <c r="A28" s="255" t="str">
        <f>resumo!B23</f>
        <v>11.0</v>
      </c>
      <c r="B28" s="257" t="str">
        <f>VLOOKUP(A28,resumo!$B$13:D50,2,FALSE)</f>
        <v>Instalações Elétricas, Elétricas Especiais</v>
      </c>
      <c r="C28" s="258">
        <f>VLOOKUP(A28,planilha!$A$13:$H$426,7,FALSE)</f>
        <v>0</v>
      </c>
      <c r="D28" s="180"/>
      <c r="E28" s="180"/>
      <c r="F28" s="180"/>
      <c r="G28" s="180">
        <v>0.2</v>
      </c>
      <c r="H28" s="180">
        <v>0.2</v>
      </c>
      <c r="I28" s="180">
        <v>0.2</v>
      </c>
      <c r="J28" s="180">
        <v>0.1</v>
      </c>
      <c r="K28" s="180">
        <v>0.1</v>
      </c>
      <c r="L28" s="180">
        <v>0.1</v>
      </c>
      <c r="M28" s="180">
        <v>0.1</v>
      </c>
      <c r="N28" s="180"/>
      <c r="O28" s="180"/>
      <c r="P28" s="180"/>
      <c r="Q28" s="180"/>
      <c r="R28" s="180"/>
      <c r="S28" s="180"/>
      <c r="T28" s="180"/>
      <c r="U28" s="180"/>
      <c r="V28" s="187">
        <f t="shared" si="0"/>
        <v>1</v>
      </c>
      <c r="W28" s="145"/>
      <c r="X28" s="145"/>
    </row>
    <row r="29" spans="1:24" ht="15">
      <c r="A29" s="256"/>
      <c r="B29" s="248"/>
      <c r="C29" s="259"/>
      <c r="D29" s="184"/>
      <c r="E29" s="184"/>
      <c r="F29" s="184"/>
      <c r="G29" s="183">
        <f aca="true" t="shared" si="6" ref="G29:M29">$C$28*G28</f>
        <v>0</v>
      </c>
      <c r="H29" s="183">
        <f t="shared" si="6"/>
        <v>0</v>
      </c>
      <c r="I29" s="183">
        <f t="shared" si="6"/>
        <v>0</v>
      </c>
      <c r="J29" s="183">
        <f t="shared" si="6"/>
        <v>0</v>
      </c>
      <c r="K29" s="183">
        <f t="shared" si="6"/>
        <v>0</v>
      </c>
      <c r="L29" s="183">
        <f t="shared" si="6"/>
        <v>0</v>
      </c>
      <c r="M29" s="183">
        <f t="shared" si="6"/>
        <v>0</v>
      </c>
      <c r="N29" s="184"/>
      <c r="O29" s="184"/>
      <c r="P29" s="184"/>
      <c r="Q29" s="184"/>
      <c r="R29" s="184"/>
      <c r="S29" s="184"/>
      <c r="T29" s="184"/>
      <c r="U29" s="184"/>
      <c r="V29" s="185">
        <f t="shared" si="0"/>
        <v>0</v>
      </c>
      <c r="W29" s="145"/>
      <c r="X29" s="145"/>
    </row>
    <row r="30" spans="1:24" ht="15">
      <c r="A30" s="255" t="str">
        <f>resumo!B24</f>
        <v>12.0</v>
      </c>
      <c r="B30" s="257" t="str">
        <f>VLOOKUP(A30,resumo!$B$13:D52,2,FALSE)</f>
        <v>Instalações Hidráulicas</v>
      </c>
      <c r="C30" s="258">
        <f>VLOOKUP(A30,planilha!$A$13:$H$426,7,FALSE)</f>
        <v>0</v>
      </c>
      <c r="D30" s="180"/>
      <c r="E30" s="180"/>
      <c r="F30" s="180"/>
      <c r="G30" s="180"/>
      <c r="H30" s="180"/>
      <c r="I30" s="180"/>
      <c r="J30" s="180"/>
      <c r="K30" s="180"/>
      <c r="L30" s="180">
        <v>0.3</v>
      </c>
      <c r="M30" s="180">
        <v>0.15</v>
      </c>
      <c r="N30" s="180">
        <v>0.15</v>
      </c>
      <c r="O30" s="180">
        <v>0.15</v>
      </c>
      <c r="P30" s="180">
        <v>0.15</v>
      </c>
      <c r="Q30" s="180">
        <v>0.1</v>
      </c>
      <c r="R30" s="180"/>
      <c r="S30" s="180"/>
      <c r="T30" s="180"/>
      <c r="U30" s="180"/>
      <c r="V30" s="187">
        <f t="shared" si="0"/>
        <v>1</v>
      </c>
      <c r="W30" s="145"/>
      <c r="X30" s="145"/>
    </row>
    <row r="31" spans="1:24" ht="15">
      <c r="A31" s="256"/>
      <c r="B31" s="248"/>
      <c r="C31" s="259"/>
      <c r="D31" s="190"/>
      <c r="E31" s="190"/>
      <c r="F31" s="190"/>
      <c r="G31" s="190"/>
      <c r="H31" s="190"/>
      <c r="I31" s="190"/>
      <c r="J31" s="190"/>
      <c r="K31" s="190"/>
      <c r="L31" s="191">
        <f aca="true" t="shared" si="7" ref="L31:Q31">$C$30*L30</f>
        <v>0</v>
      </c>
      <c r="M31" s="191">
        <f t="shared" si="7"/>
        <v>0</v>
      </c>
      <c r="N31" s="191">
        <f t="shared" si="7"/>
        <v>0</v>
      </c>
      <c r="O31" s="191">
        <f t="shared" si="7"/>
        <v>0</v>
      </c>
      <c r="P31" s="191">
        <f t="shared" si="7"/>
        <v>0</v>
      </c>
      <c r="Q31" s="191">
        <f t="shared" si="7"/>
        <v>0</v>
      </c>
      <c r="R31" s="190"/>
      <c r="S31" s="190"/>
      <c r="T31" s="190"/>
      <c r="U31" s="190"/>
      <c r="V31" s="185">
        <f t="shared" si="0"/>
        <v>0</v>
      </c>
      <c r="W31" s="145"/>
      <c r="X31" s="145"/>
    </row>
    <row r="32" spans="1:24" ht="15">
      <c r="A32" s="255" t="str">
        <f>resumo!B25</f>
        <v>13.0</v>
      </c>
      <c r="B32" s="260" t="str">
        <f>VLOOKUP(A32,resumo!$B$13:D54,2,FALSE)</f>
        <v>Climatização, exaustão, ventilação e ar condicionado</v>
      </c>
      <c r="C32" s="258">
        <f>VLOOKUP(A32,planilha!$A$13:$H$426,7,FALSE)</f>
        <v>0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>
        <v>0.3</v>
      </c>
      <c r="S32" s="180">
        <v>0.3</v>
      </c>
      <c r="T32" s="180">
        <v>0.2</v>
      </c>
      <c r="U32" s="180">
        <v>0.2</v>
      </c>
      <c r="V32" s="187">
        <f t="shared" si="0"/>
        <v>1</v>
      </c>
      <c r="W32" s="145"/>
      <c r="X32" s="145"/>
    </row>
    <row r="33" spans="1:24" ht="15">
      <c r="A33" s="256"/>
      <c r="B33" s="261"/>
      <c r="C33" s="259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2">
        <f>$C$32*R32</f>
        <v>0</v>
      </c>
      <c r="S33" s="192">
        <f>$C$32*S32</f>
        <v>0</v>
      </c>
      <c r="T33" s="192">
        <f>$C$32*T32</f>
        <v>0</v>
      </c>
      <c r="U33" s="192">
        <f>$C$32*U32</f>
        <v>0</v>
      </c>
      <c r="V33" s="185">
        <f t="shared" si="0"/>
        <v>0</v>
      </c>
      <c r="W33" s="145"/>
      <c r="X33" s="145"/>
    </row>
    <row r="34" spans="1:24" ht="15">
      <c r="A34" s="255" t="s">
        <v>603</v>
      </c>
      <c r="B34" s="257" t="str">
        <f>VLOOKUP(A34,resumo!$B$13:D56,2,FALSE)</f>
        <v>Acessórios e outros</v>
      </c>
      <c r="C34" s="258">
        <f>VLOOKUP(A34,planilha!$A$13:$H$426,7,FALSE)</f>
        <v>0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>
        <v>0.3</v>
      </c>
      <c r="S34" s="180">
        <v>0.3</v>
      </c>
      <c r="T34" s="180">
        <v>0.2</v>
      </c>
      <c r="U34" s="180">
        <v>0.2</v>
      </c>
      <c r="V34" s="187">
        <f t="shared" si="0"/>
        <v>1</v>
      </c>
      <c r="W34" s="145"/>
      <c r="X34" s="145"/>
    </row>
    <row r="35" spans="1:24" ht="15">
      <c r="A35" s="256"/>
      <c r="B35" s="248"/>
      <c r="C35" s="259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>
        <f>$C34*R34</f>
        <v>0</v>
      </c>
      <c r="S35" s="191">
        <f>$C34*S34</f>
        <v>0</v>
      </c>
      <c r="T35" s="191">
        <f>$C34*T34</f>
        <v>0</v>
      </c>
      <c r="U35" s="191">
        <f>$C34*U34</f>
        <v>0</v>
      </c>
      <c r="V35" s="185">
        <f t="shared" si="0"/>
        <v>0</v>
      </c>
      <c r="W35" s="145"/>
      <c r="X35" s="145"/>
    </row>
    <row r="36" spans="1:24" ht="15">
      <c r="A36" s="255" t="s">
        <v>820</v>
      </c>
      <c r="B36" s="257" t="str">
        <f>VLOOKUP(A36,resumo!$B$13:D58,2,FALSE)</f>
        <v>Limpeza e arremate</v>
      </c>
      <c r="C36" s="250">
        <f>VLOOKUP(A36,planilha!$A$13:$H$426,7,FALSE)</f>
        <v>0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80">
        <v>0.35</v>
      </c>
      <c r="T36" s="180">
        <v>0.35</v>
      </c>
      <c r="U36" s="180">
        <v>0.3</v>
      </c>
      <c r="V36" s="187">
        <f t="shared" si="0"/>
        <v>1</v>
      </c>
      <c r="W36" s="145"/>
      <c r="X36" s="145"/>
    </row>
    <row r="37" spans="1:24" ht="15.75" thickBot="1">
      <c r="A37" s="256"/>
      <c r="B37" s="248"/>
      <c r="C37" s="250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5">
        <f>$C$36*S36</f>
        <v>0</v>
      </c>
      <c r="T37" s="195">
        <f>$C$36*T36</f>
        <v>0</v>
      </c>
      <c r="U37" s="195">
        <f>$C$36*U36</f>
        <v>0</v>
      </c>
      <c r="V37" s="196">
        <f t="shared" si="0"/>
        <v>0</v>
      </c>
      <c r="W37" s="145"/>
      <c r="X37" s="145"/>
    </row>
    <row r="38" spans="1:24" ht="15.75" thickBot="1">
      <c r="A38" s="251" t="s">
        <v>972</v>
      </c>
      <c r="B38" s="252"/>
      <c r="C38" s="218">
        <f>SUM(C8:C37)</f>
        <v>0</v>
      </c>
      <c r="D38" s="197">
        <f>SUM(D9,D11,D13,D15,D17,D19,D21,D23,D25,D27,D29,D31,D33,D35,D37)</f>
        <v>0</v>
      </c>
      <c r="E38" s="197">
        <f aca="true" t="shared" si="8" ref="E38:U38">SUM(E9,E11,E13,E15,E17,E19,E21,E23,E25,E27,E29,E31,E33,E35,E37)</f>
        <v>0</v>
      </c>
      <c r="F38" s="197">
        <f t="shared" si="8"/>
        <v>0</v>
      </c>
      <c r="G38" s="197">
        <f t="shared" si="8"/>
        <v>0</v>
      </c>
      <c r="H38" s="197">
        <f t="shared" si="8"/>
        <v>0</v>
      </c>
      <c r="I38" s="197">
        <f t="shared" si="8"/>
        <v>0</v>
      </c>
      <c r="J38" s="197">
        <f t="shared" si="8"/>
        <v>0</v>
      </c>
      <c r="K38" s="197">
        <f t="shared" si="8"/>
        <v>0</v>
      </c>
      <c r="L38" s="197">
        <f t="shared" si="8"/>
        <v>0</v>
      </c>
      <c r="M38" s="197">
        <f t="shared" si="8"/>
        <v>0</v>
      </c>
      <c r="N38" s="197">
        <f t="shared" si="8"/>
        <v>0</v>
      </c>
      <c r="O38" s="197">
        <f t="shared" si="8"/>
        <v>0</v>
      </c>
      <c r="P38" s="197">
        <f t="shared" si="8"/>
        <v>0</v>
      </c>
      <c r="Q38" s="197">
        <f t="shared" si="8"/>
        <v>0</v>
      </c>
      <c r="R38" s="197">
        <f t="shared" si="8"/>
        <v>0</v>
      </c>
      <c r="S38" s="197">
        <f>SUM(S9,S11,S13,S15,S17,S19,S21,S23,S25,S27,S29,S31,S33,S35,S37)</f>
        <v>0</v>
      </c>
      <c r="T38" s="197">
        <f t="shared" si="8"/>
        <v>0</v>
      </c>
      <c r="U38" s="197">
        <f t="shared" si="8"/>
        <v>0</v>
      </c>
      <c r="V38" s="198">
        <f>V35+V33+V31+V29+V27+V25+V23+V21+V19+V17+V15+V13+V11+V9+V47+V37</f>
        <v>0</v>
      </c>
      <c r="W38" s="145"/>
      <c r="X38" s="145"/>
    </row>
    <row r="39" spans="1:24" ht="15.75" thickBot="1">
      <c r="A39" s="253" t="str">
        <f>CONCATENATE("BDI obra - ",planilha!F418*100," %")</f>
        <v>BDI obra - 0 %</v>
      </c>
      <c r="B39" s="254"/>
      <c r="C39" s="219">
        <f>C38*planilha!$F$418</f>
        <v>0</v>
      </c>
      <c r="D39" s="199">
        <f>D38*planilha!$F$418</f>
        <v>0</v>
      </c>
      <c r="E39" s="199">
        <f>E38*planilha!$F$418</f>
        <v>0</v>
      </c>
      <c r="F39" s="199">
        <f>F38*planilha!$F$418</f>
        <v>0</v>
      </c>
      <c r="G39" s="199">
        <f>G38*planilha!$F$418</f>
        <v>0</v>
      </c>
      <c r="H39" s="199">
        <f>H38*planilha!$F$418</f>
        <v>0</v>
      </c>
      <c r="I39" s="199">
        <f>I38*planilha!$F$418</f>
        <v>0</v>
      </c>
      <c r="J39" s="199">
        <f>J38*planilha!$F$418</f>
        <v>0</v>
      </c>
      <c r="K39" s="199">
        <f>K38*planilha!$F$418</f>
        <v>0</v>
      </c>
      <c r="L39" s="199">
        <f>L38*planilha!$F$418</f>
        <v>0</v>
      </c>
      <c r="M39" s="199">
        <f>M38*planilha!$F$418</f>
        <v>0</v>
      </c>
      <c r="N39" s="199">
        <f>N38*planilha!$F$418</f>
        <v>0</v>
      </c>
      <c r="O39" s="199">
        <f>O38*planilha!$F$418</f>
        <v>0</v>
      </c>
      <c r="P39" s="199">
        <f>P38*planilha!$F$418</f>
        <v>0</v>
      </c>
      <c r="Q39" s="199">
        <f>Q38*planilha!$F$418</f>
        <v>0</v>
      </c>
      <c r="R39" s="199">
        <f>R38*planilha!$F$418</f>
        <v>0</v>
      </c>
      <c r="S39" s="199">
        <f>S38*planilha!$F$418</f>
        <v>0</v>
      </c>
      <c r="T39" s="199">
        <f>T38*planilha!$F$418</f>
        <v>0</v>
      </c>
      <c r="U39" s="199">
        <f>U38*planilha!$F$418</f>
        <v>0</v>
      </c>
      <c r="V39" s="200">
        <f>V38*planilha!$F$418</f>
        <v>0</v>
      </c>
      <c r="W39" s="145"/>
      <c r="X39" s="145"/>
    </row>
    <row r="40" spans="1:24" ht="15">
      <c r="A40" s="262" t="s">
        <v>961</v>
      </c>
      <c r="B40" s="247" t="str">
        <f>VLOOKUP(A40,resumo!$B$13:D62,2,FALSE)</f>
        <v>Equipamentos</v>
      </c>
      <c r="C40" s="249">
        <f>VLOOKUP(A40,planilha!$A$13:$H$426,7,FALSE)</f>
        <v>0</v>
      </c>
      <c r="D40" s="201"/>
      <c r="E40" s="201">
        <v>0.1</v>
      </c>
      <c r="F40" s="201">
        <v>0.1</v>
      </c>
      <c r="G40" s="201">
        <v>0.025</v>
      </c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2">
        <v>0.2</v>
      </c>
      <c r="T40" s="202">
        <v>0.3</v>
      </c>
      <c r="U40" s="202">
        <v>0.275</v>
      </c>
      <c r="V40" s="203">
        <f>SUM(D40:U40)</f>
        <v>1</v>
      </c>
      <c r="W40" s="145"/>
      <c r="X40" s="145"/>
    </row>
    <row r="41" spans="1:24" ht="15.75" thickBot="1">
      <c r="A41" s="256"/>
      <c r="B41" s="248"/>
      <c r="C41" s="250"/>
      <c r="D41" s="204">
        <f>$C40*D40</f>
        <v>0</v>
      </c>
      <c r="E41" s="191">
        <f>$C40*E40</f>
        <v>0</v>
      </c>
      <c r="F41" s="191">
        <f>$C40*F40</f>
        <v>0</v>
      </c>
      <c r="G41" s="191">
        <f>$C40*G40</f>
        <v>0</v>
      </c>
      <c r="H41" s="204">
        <f aca="true" t="shared" si="9" ref="H41:U41">$C40*H40</f>
        <v>0</v>
      </c>
      <c r="I41" s="204">
        <f t="shared" si="9"/>
        <v>0</v>
      </c>
      <c r="J41" s="204">
        <f t="shared" si="9"/>
        <v>0</v>
      </c>
      <c r="K41" s="204">
        <f t="shared" si="9"/>
        <v>0</v>
      </c>
      <c r="L41" s="204">
        <f t="shared" si="9"/>
        <v>0</v>
      </c>
      <c r="M41" s="204">
        <f t="shared" si="9"/>
        <v>0</v>
      </c>
      <c r="N41" s="204">
        <f t="shared" si="9"/>
        <v>0</v>
      </c>
      <c r="O41" s="204">
        <f t="shared" si="9"/>
        <v>0</v>
      </c>
      <c r="P41" s="204">
        <f t="shared" si="9"/>
        <v>0</v>
      </c>
      <c r="Q41" s="204">
        <f t="shared" si="9"/>
        <v>0</v>
      </c>
      <c r="R41" s="204">
        <f t="shared" si="9"/>
        <v>0</v>
      </c>
      <c r="S41" s="191">
        <f t="shared" si="9"/>
        <v>0</v>
      </c>
      <c r="T41" s="191">
        <f t="shared" si="9"/>
        <v>0</v>
      </c>
      <c r="U41" s="191">
        <f t="shared" si="9"/>
        <v>0</v>
      </c>
      <c r="V41" s="196">
        <f>SUM(D41:U41)</f>
        <v>0</v>
      </c>
      <c r="W41" s="145"/>
      <c r="X41" s="145"/>
    </row>
    <row r="42" spans="1:24" ht="15.75" thickBot="1">
      <c r="A42" s="251" t="s">
        <v>960</v>
      </c>
      <c r="B42" s="252"/>
      <c r="C42" s="218">
        <f>C40</f>
        <v>0</v>
      </c>
      <c r="D42" s="197">
        <f>D41</f>
        <v>0</v>
      </c>
      <c r="E42" s="197">
        <f aca="true" t="shared" si="10" ref="E42:U42">E41</f>
        <v>0</v>
      </c>
      <c r="F42" s="197">
        <f t="shared" si="10"/>
        <v>0</v>
      </c>
      <c r="G42" s="197">
        <f t="shared" si="10"/>
        <v>0</v>
      </c>
      <c r="H42" s="197">
        <f t="shared" si="10"/>
        <v>0</v>
      </c>
      <c r="I42" s="197">
        <f t="shared" si="10"/>
        <v>0</v>
      </c>
      <c r="J42" s="197">
        <f t="shared" si="10"/>
        <v>0</v>
      </c>
      <c r="K42" s="197">
        <f t="shared" si="10"/>
        <v>0</v>
      </c>
      <c r="L42" s="197">
        <f t="shared" si="10"/>
        <v>0</v>
      </c>
      <c r="M42" s="197">
        <f t="shared" si="10"/>
        <v>0</v>
      </c>
      <c r="N42" s="197">
        <f t="shared" si="10"/>
        <v>0</v>
      </c>
      <c r="O42" s="197">
        <f t="shared" si="10"/>
        <v>0</v>
      </c>
      <c r="P42" s="197">
        <f t="shared" si="10"/>
        <v>0</v>
      </c>
      <c r="Q42" s="197">
        <f t="shared" si="10"/>
        <v>0</v>
      </c>
      <c r="R42" s="197">
        <f t="shared" si="10"/>
        <v>0</v>
      </c>
      <c r="S42" s="197">
        <f t="shared" si="10"/>
        <v>0</v>
      </c>
      <c r="T42" s="197">
        <f t="shared" si="10"/>
        <v>0</v>
      </c>
      <c r="U42" s="197">
        <f t="shared" si="10"/>
        <v>0</v>
      </c>
      <c r="V42" s="198">
        <f>V41</f>
        <v>0</v>
      </c>
      <c r="W42" s="145"/>
      <c r="X42" s="145"/>
    </row>
    <row r="43" spans="1:24" ht="15.75" thickBot="1">
      <c r="A43" s="253" t="str">
        <f>CONCATENATE("BDI equipamentos - ",planilha!F425*100," %")</f>
        <v>BDI equipamentos - 0 %</v>
      </c>
      <c r="B43" s="254"/>
      <c r="C43" s="219">
        <f>C42*planilha!$F$425</f>
        <v>0</v>
      </c>
      <c r="D43" s="199">
        <f>D42*planilha!$F$425</f>
        <v>0</v>
      </c>
      <c r="E43" s="199">
        <f>E42*planilha!$F$425</f>
        <v>0</v>
      </c>
      <c r="F43" s="199">
        <f>F42*planilha!$F$425</f>
        <v>0</v>
      </c>
      <c r="G43" s="199">
        <f>G42*planilha!$F$425</f>
        <v>0</v>
      </c>
      <c r="H43" s="199">
        <f>H42*planilha!$F$425</f>
        <v>0</v>
      </c>
      <c r="I43" s="199">
        <f>I42*planilha!$F$425</f>
        <v>0</v>
      </c>
      <c r="J43" s="199">
        <f>J42*planilha!$F$425</f>
        <v>0</v>
      </c>
      <c r="K43" s="199">
        <f>K42*planilha!$F$425</f>
        <v>0</v>
      </c>
      <c r="L43" s="199">
        <f>L42*planilha!$F$425</f>
        <v>0</v>
      </c>
      <c r="M43" s="199">
        <f>M42*planilha!$F$425</f>
        <v>0</v>
      </c>
      <c r="N43" s="199">
        <f>N42*planilha!$F$425</f>
        <v>0</v>
      </c>
      <c r="O43" s="199">
        <f>O42*planilha!$F$425</f>
        <v>0</v>
      </c>
      <c r="P43" s="199">
        <f>P42*planilha!$F$425</f>
        <v>0</v>
      </c>
      <c r="Q43" s="199">
        <f>Q42*planilha!$F$425</f>
        <v>0</v>
      </c>
      <c r="R43" s="199">
        <f>R42*planilha!$F$425</f>
        <v>0</v>
      </c>
      <c r="S43" s="199">
        <f>S42*planilha!$F$425</f>
        <v>0</v>
      </c>
      <c r="T43" s="199">
        <f>T42*planilha!$F$425</f>
        <v>0</v>
      </c>
      <c r="U43" s="199">
        <f>U42*planilha!$F$425</f>
        <v>0</v>
      </c>
      <c r="V43" s="200">
        <f>V42*planilha!$F$425</f>
        <v>0</v>
      </c>
      <c r="W43" s="145"/>
      <c r="X43" s="145"/>
    </row>
    <row r="44" spans="1:24" s="10" customFormat="1" ht="16.5" customHeight="1" thickBot="1">
      <c r="A44" s="265" t="s">
        <v>211</v>
      </c>
      <c r="B44" s="266"/>
      <c r="C44" s="205">
        <f>C38+C39+C42+C43</f>
        <v>0</v>
      </c>
      <c r="D44" s="206">
        <f>SUM(D38:D39,D42:D43)</f>
        <v>0</v>
      </c>
      <c r="E44" s="206">
        <f>SUM(E38:E39,E42:E43)</f>
        <v>0</v>
      </c>
      <c r="F44" s="206">
        <f aca="true" t="shared" si="11" ref="F44:U44">SUM(F38:F39,F42:F43)</f>
        <v>0</v>
      </c>
      <c r="G44" s="206">
        <f t="shared" si="11"/>
        <v>0</v>
      </c>
      <c r="H44" s="206">
        <f t="shared" si="11"/>
        <v>0</v>
      </c>
      <c r="I44" s="206">
        <f t="shared" si="11"/>
        <v>0</v>
      </c>
      <c r="J44" s="206">
        <f t="shared" si="11"/>
        <v>0</v>
      </c>
      <c r="K44" s="206">
        <f t="shared" si="11"/>
        <v>0</v>
      </c>
      <c r="L44" s="206">
        <f t="shared" si="11"/>
        <v>0</v>
      </c>
      <c r="M44" s="206">
        <f t="shared" si="11"/>
        <v>0</v>
      </c>
      <c r="N44" s="206">
        <f t="shared" si="11"/>
        <v>0</v>
      </c>
      <c r="O44" s="206">
        <f t="shared" si="11"/>
        <v>0</v>
      </c>
      <c r="P44" s="206">
        <f t="shared" si="11"/>
        <v>0</v>
      </c>
      <c r="Q44" s="206">
        <f t="shared" si="11"/>
        <v>0</v>
      </c>
      <c r="R44" s="206">
        <f t="shared" si="11"/>
        <v>0</v>
      </c>
      <c r="S44" s="206">
        <f t="shared" si="11"/>
        <v>0</v>
      </c>
      <c r="T44" s="206">
        <f t="shared" si="11"/>
        <v>0</v>
      </c>
      <c r="U44" s="206">
        <f t="shared" si="11"/>
        <v>0</v>
      </c>
      <c r="V44" s="206">
        <f>SUM(V38:V39,V42:V43)</f>
        <v>0</v>
      </c>
      <c r="W44" s="186"/>
      <c r="X44" s="145"/>
    </row>
    <row r="45" spans="1:24" ht="16.5" customHeight="1" thickBot="1">
      <c r="A45" s="263" t="s">
        <v>713</v>
      </c>
      <c r="B45" s="264"/>
      <c r="C45" s="207"/>
      <c r="D45" s="206">
        <f>D44</f>
        <v>0</v>
      </c>
      <c r="E45" s="206">
        <f>E44+D45</f>
        <v>0</v>
      </c>
      <c r="F45" s="206">
        <f aca="true" t="shared" si="12" ref="F45:U45">F44+E45</f>
        <v>0</v>
      </c>
      <c r="G45" s="206">
        <f t="shared" si="12"/>
        <v>0</v>
      </c>
      <c r="H45" s="206">
        <f t="shared" si="12"/>
        <v>0</v>
      </c>
      <c r="I45" s="206">
        <f t="shared" si="12"/>
        <v>0</v>
      </c>
      <c r="J45" s="206">
        <f t="shared" si="12"/>
        <v>0</v>
      </c>
      <c r="K45" s="206">
        <f>K44+J45</f>
        <v>0</v>
      </c>
      <c r="L45" s="206">
        <f t="shared" si="12"/>
        <v>0</v>
      </c>
      <c r="M45" s="206">
        <f t="shared" si="12"/>
        <v>0</v>
      </c>
      <c r="N45" s="206">
        <f t="shared" si="12"/>
        <v>0</v>
      </c>
      <c r="O45" s="206">
        <f t="shared" si="12"/>
        <v>0</v>
      </c>
      <c r="P45" s="206">
        <f t="shared" si="12"/>
        <v>0</v>
      </c>
      <c r="Q45" s="206">
        <f t="shared" si="12"/>
        <v>0</v>
      </c>
      <c r="R45" s="206">
        <f>R44+Q45</f>
        <v>0</v>
      </c>
      <c r="S45" s="206">
        <f t="shared" si="12"/>
        <v>0</v>
      </c>
      <c r="T45" s="206">
        <f t="shared" si="12"/>
        <v>0</v>
      </c>
      <c r="U45" s="206">
        <f t="shared" si="12"/>
        <v>0</v>
      </c>
      <c r="V45" s="208"/>
      <c r="W45" s="145"/>
      <c r="X45" s="145"/>
    </row>
    <row r="46" spans="1:24" ht="15">
      <c r="A46" s="145"/>
      <c r="B46" s="149"/>
      <c r="C46" s="170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209"/>
      <c r="W46" s="145"/>
      <c r="X46" s="145"/>
    </row>
    <row r="47" spans="1:24" ht="15">
      <c r="A47" s="145"/>
      <c r="B47" s="149"/>
      <c r="C47" s="17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145"/>
      <c r="X47" s="145"/>
    </row>
    <row r="48" spans="4:2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4:2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</sheetData>
  <sheetProtection/>
  <mergeCells count="55">
    <mergeCell ref="B32:B33"/>
    <mergeCell ref="B34:B35"/>
    <mergeCell ref="A45:B45"/>
    <mergeCell ref="A38:B38"/>
    <mergeCell ref="A39:B39"/>
    <mergeCell ref="A44:B44"/>
    <mergeCell ref="A36:A37"/>
    <mergeCell ref="C32:C33"/>
    <mergeCell ref="A32:A33"/>
    <mergeCell ref="A34:A35"/>
    <mergeCell ref="C34:C35"/>
    <mergeCell ref="A40:A41"/>
    <mergeCell ref="A30:A31"/>
    <mergeCell ref="C30:C31"/>
    <mergeCell ref="B36:B37"/>
    <mergeCell ref="C36:C37"/>
    <mergeCell ref="B30:B31"/>
    <mergeCell ref="C28:C29"/>
    <mergeCell ref="B24:B25"/>
    <mergeCell ref="B26:B27"/>
    <mergeCell ref="B28:B29"/>
    <mergeCell ref="A28:A29"/>
    <mergeCell ref="A22:A23"/>
    <mergeCell ref="B22:B23"/>
    <mergeCell ref="C22:C23"/>
    <mergeCell ref="A24:A25"/>
    <mergeCell ref="C24:C25"/>
    <mergeCell ref="A26:A27"/>
    <mergeCell ref="C26:C27"/>
    <mergeCell ref="A16:A17"/>
    <mergeCell ref="B18:B19"/>
    <mergeCell ref="C16:C17"/>
    <mergeCell ref="B16:B17"/>
    <mergeCell ref="A20:A21"/>
    <mergeCell ref="B20:B21"/>
    <mergeCell ref="C20:C21"/>
    <mergeCell ref="A14:A15"/>
    <mergeCell ref="A8:A9"/>
    <mergeCell ref="B8:B9"/>
    <mergeCell ref="C8:C9"/>
    <mergeCell ref="A10:A11"/>
    <mergeCell ref="B10:B11"/>
    <mergeCell ref="C10:C11"/>
    <mergeCell ref="B14:B15"/>
    <mergeCell ref="C14:C15"/>
    <mergeCell ref="B3:C3"/>
    <mergeCell ref="B40:B41"/>
    <mergeCell ref="C40:C41"/>
    <mergeCell ref="A42:B42"/>
    <mergeCell ref="A43:B43"/>
    <mergeCell ref="A12:A13"/>
    <mergeCell ref="B12:B13"/>
    <mergeCell ref="C12:C13"/>
    <mergeCell ref="A18:A19"/>
    <mergeCell ref="C18:C19"/>
  </mergeCells>
  <printOptions/>
  <pageMargins left="0.5118110236220472" right="0.5118110236220472" top="1.299212598425197" bottom="0.5905511811023623" header="0.31496062992125984" footer="0.31496062992125984"/>
  <pageSetup horizontalDpi="1200" verticalDpi="1200" orientation="landscape" paperSize="9" scale="67" r:id="rId1"/>
  <headerFooter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Aniceto Vaz Filho</dc:creator>
  <cp:keywords/>
  <dc:description/>
  <cp:lastModifiedBy>Pedro Issau Omuro</cp:lastModifiedBy>
  <cp:lastPrinted>2019-05-06T12:30:58Z</cp:lastPrinted>
  <dcterms:created xsi:type="dcterms:W3CDTF">2016-01-06T14:59:19Z</dcterms:created>
  <dcterms:modified xsi:type="dcterms:W3CDTF">2019-05-06T12:31:53Z</dcterms:modified>
  <cp:category/>
  <cp:version/>
  <cp:contentType/>
  <cp:contentStatus/>
</cp:coreProperties>
</file>